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itleg" sheetId="1" r:id="rId5"/>
    <sheet state="visible" name="Explanation" sheetId="2" r:id="rId6"/>
    <sheet state="visible" name="Projecten(rikx ronde 4)" sheetId="3" r:id="rId7"/>
    <sheet state="visible" name="Blad2" sheetId="4" r:id="rId8"/>
    <sheet state="visible" name="Blad3" sheetId="5" r:id="rId9"/>
  </sheets>
  <definedNames>
    <definedName hidden="1" localSheetId="2" name="_xlnm._FilterDatabase">'Projecten(rikx ronde 4)'!$A$1:$AV$20</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9">
      <text>
        <t xml:space="preserve">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9">
      <text>
        <t xml:space="preserve">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4">
      <text>
        <t xml:space="preserve">75% van 17 = 12,75 Tussen de 12 en 13. De keuze kan gemaakt worden tussen de Rikx expert sessie. 
Bij ronde vier is er van 280 euro(afgerond bedrag) uitgegaan. De rikxprijs is dan 28 euro geworden. 
Bij de doorberekening zie je dat de impactwaarde dan positief is voor het 13de project. 
Vanuit een Rikx oogpunt is 13 projecten beter dan 12 projecten
</t>
      </text>
    </comment>
  </commentList>
</comments>
</file>

<file path=xl/sharedStrings.xml><?xml version="1.0" encoding="utf-8"?>
<sst xmlns="http://schemas.openxmlformats.org/spreadsheetml/2006/main" count="938" uniqueCount="467">
  <si>
    <t>Projectnaam</t>
  </si>
  <si>
    <t>Veld naam</t>
  </si>
  <si>
    <t>Impact maker</t>
  </si>
  <si>
    <t>Kosten/impact</t>
  </si>
  <si>
    <t>Efficientie waarde</t>
  </si>
  <si>
    <t>Status</t>
  </si>
  <si>
    <t>Projectkosten</t>
  </si>
  <si>
    <t>Impactscore M</t>
  </si>
  <si>
    <t>Totale impact waarde</t>
  </si>
  <si>
    <t>Meerwaarde</t>
  </si>
  <si>
    <t>Rikx waarde</t>
  </si>
  <si>
    <t>Feedback Experts (bij goedkeuring)</t>
  </si>
  <si>
    <t>Feedback Experts (bij afgekeurd)</t>
  </si>
  <si>
    <t>Sector(article)</t>
  </si>
  <si>
    <t>Projectomschrijving</t>
  </si>
  <si>
    <t>Korte beschrijving van de doelstelling</t>
  </si>
  <si>
    <t>Theory of change</t>
  </si>
  <si>
    <t>Welke levensgebieden van de deelnemers verwacht je een positieve impact te bereiken?</t>
  </si>
  <si>
    <t>Type impact</t>
  </si>
  <si>
    <t>Doelgroep</t>
  </si>
  <si>
    <t>Anders, namelijk</t>
  </si>
  <si>
    <t>Totaal aantal deelnemers van het project</t>
  </si>
  <si>
    <t>Totaal aantal deelnemer begeleid naar duurzame uitstroom werk</t>
  </si>
  <si>
    <t>Toelichting deelnemers naar werk begeleiden</t>
  </si>
  <si>
    <t>Totaal aantal deelnemers voorzien van nieuwe skills</t>
  </si>
  <si>
    <t>Indirecte impact categorieën</t>
  </si>
  <si>
    <t>Hoelang verwacht je dat de deelnemers profijt hebben van de impact van het project?</t>
  </si>
  <si>
    <t>Projectkosten omschrijving</t>
  </si>
  <si>
    <t>Sectoren</t>
  </si>
  <si>
    <t>Voorbeeld</t>
  </si>
  <si>
    <t>Andere sector</t>
  </si>
  <si>
    <t>Project doorlooptijd aantal maanden</t>
  </si>
  <si>
    <t>Toelichting doorlooptijd</t>
  </si>
  <si>
    <t>Toelichting doelgroep</t>
  </si>
  <si>
    <t>Aantal deelnemers</t>
  </si>
  <si>
    <t>Beschrijving doelstelling: skills, opleiding, diploma etc. voor werk</t>
  </si>
  <si>
    <t>Type</t>
  </si>
  <si>
    <t>Locatie</t>
  </si>
  <si>
    <t>Andere doelstellingen m.b.t. deelnemers</t>
  </si>
  <si>
    <t>Door wie ingevuld</t>
  </si>
  <si>
    <t>Platform Project status</t>
  </si>
  <si>
    <t>Andere financiëring aanvragen</t>
  </si>
  <si>
    <t>Uitleg</t>
  </si>
  <si>
    <t>Financierende instantie</t>
  </si>
  <si>
    <t>Financiëring extern toelichting</t>
  </si>
  <si>
    <t>Percentage Financiëring extern in procenten(%)</t>
  </si>
  <si>
    <t>Onderbouwing en andere documenten</t>
  </si>
  <si>
    <t>Is het project plan volledig ingevuld?</t>
  </si>
  <si>
    <t>Algemene voorwaarden</t>
  </si>
  <si>
    <t>Scale</t>
  </si>
  <si>
    <t>Id</t>
  </si>
  <si>
    <t>Stichting Rotterdam Recruitment Agency</t>
  </si>
  <si>
    <t>154.09</t>
  </si>
  <si>
    <t>1.82</t>
  </si>
  <si>
    <t>Actief</t>
  </si>
  <si>
    <t>28500</t>
  </si>
  <si>
    <t>6.80</t>
  </si>
  <si>
    <t>51788.80</t>
  </si>
  <si>
    <t>23288.80</t>
  </si>
  <si>
    <t>280</t>
  </si>
  <si>
    <t>Vraaggestuurd project gericht op ‘spookjongeren’. 
Sterke punten:
- Doelgroep 
- Gedetailleerd plan
- Samenwerking met vele partners
- Groot netwerk
- Positieve resultaten
- Evidence-based
Aandachtspunten te verwerken in de voortgangsrapportage:
- Trajectduur project is relatief kort (3 mnd) . Hoe kun je dit binnen deze termijn realiseren?
- Totaal duur project en vervolg na drie maanden is niet duidelijk uitgelegd. Graag toelichting op procedure en reden.
- Hoe is de (individuele) begeleiding geregeld?
- Hoe wordt de nazorg georganiseerd?</t>
  </si>
  <si>
    <t>Zorg &amp; Welzijn, Bouw, Techniek &amp; Productie, Handel &amp; Dienstverlening, Transport &amp; Logistiek, Horeca &amp; Detailhandel, ICT, Anders</t>
  </si>
  <si>
    <t>Stichting RRAworks zet zich in voor Rotterdamse jongeren met een bewogen jeugd. Jongeren die de wil hebben om een productieve en stabiele toekomst te realiseren, maar die ook uit zwaar weer komen of er nog middenin zitten. We focussen ons op spookjongeren: jongeren die in de marges van de maatschappij leven. Wij geloven in deze groep en geloven dat werk een belangrijke katalysator is om stabiliteit en een zinvol bestaan te realiseren. En daarom werken we aan de andere kant met betrokken partnerbedrijven die kansen bieden.
We hebben een programma waarbij de jongeren stapsgewijs van een ‘straatmethodiek’ worden begeleid richting het werkende leven. Het programma is onder te verdelen in vier fases:
1.	Werving
We werven jongeren vanuit ons eigen netwerk: een groep rolmodellen en ambassadeurs (oud-deelnemers) zijn de beste reclame doordat ze het programma doorlopen hebben. Zij zijn degene die het programma goed kunnen uitleggen aan hun naasten en vanuit vertrouwen jongeren warm kunnen overdragen. Daarnaast werven we jongeren in de haarvaten van de wijk doordat we werken met formele en informele initiatieven op wijkniveau.
2.	Ontwikkeling
Een 2-weekse bootcamp waarin jongeren in groepsverband van en met elkaar leren. De focus ligt hier op persoonlijke ontwikkeling, professionele ontwikkeling en toekomstperspectief. 
Aan de andere kant doen wij als organisatie in die 2 weken veel inzichten op: 1)Of de jongeren de motivatie hebben om aan het werk te gaan, 2)wat er goed gaat en waar ze zich nog moeten ontwikkelen, en 3)welke type werk het best past bij de jongeren. 
3.	Bemiddeling
Na succesvol afronden van het programma gaan we in samenspraak de jongeren bemiddelen naar betaald werk. We werken met 45 bedrijven samen in verschillende branches en kunnen zodoende jongeren bemiddelen op basis van niveau, kwaliteit, wensen en perspectief. 
4.	Begeleiding
Als een jongere in dienst gaat bij één van onze partnerbedrijven blijven we nauw betrokken in de begeleiding van jongere en partnerbedrijf. De intensiteit hiervan hangt af van verschillende factoren maar we staan klaar voor jongere én bedrijf. 
Resultaten
Vorig jaar hebben 45 jongeren deelgenomen aan de bootcamp. Hiervan hebben 35 jongeren (78%) succesvol afgerond. Hiervan zijn 23 jongeren (66%) duurzaam uitgestroomd naar werk, zijn 3 jongeren doorgestroomd naar een leerwerktraject, zijn 3 jongeren uitgevallen na bemiddeling en zijn 6 jongeren niet aan het werk gegaan om verschillende redenen.</t>
  </si>
  <si>
    <t>De doelstelling van ons programma is 45 jongeren duurzaam naar werk begeleiden. Daarbij zien we duurzame uitstroom als er sprake is van +3 maanden werk bij één van de partnerbedrijven. 
We willen met dit project 2 bootcamps organiseren waarin 15 tot 20 jongeren deelnemen aan het 2-weekse programma waarin ze vaardigheden aanleren, zelfvertrouwen aansterken en duidelijke doelen en toekomstperspectief vormen, om vervolgens de stap naar betaald werk te maken. We zijn voornemens om met deze 2 bootcamps 8 tot 12 jongeren duurzaam te laten uitstromen naar betaald werk mét toekomstperspectief.</t>
  </si>
  <si>
    <t>Onderzoeksbureau Regioplan heeft onderzoek gedaan naar de bootcamp als middel in relatie tot toeleiding naar werk én onze begeleidingsmethodiek, waaruit de volgende werkzame mechanismen zijn bewezen:
1) Ervaringsdeskundigen worden ingezet om jongeren te werven en activeren
2) Het programma start in een informele, laagdrempelige setting waardoor de eerste stap voor jongeren niet te groot is
3) Aanleren van werknemersvaardigheden en werkethiek staat centraal in de bootcamp
4) Naast het ontwikkelen van skills en toekomstperspectief, biedt RRA een stimulerende community voor jongeren die vaak in isolement leven of een niet-ondersteunend sociaal netwerk hebben
5) Het proces van matchmaken is maatwerk en met ons netwerk aan partnerbedrijven kunnen we veelal de juiste matches maken waarin de jongeren centraal staan
6) Projectteam is doorlopend betrokken bij jongere waardoor er een vertrouwensband is maar waardoor er ook 1 regiehouder is in het gehele traject
7) Begeleiding is altijd maatwerk; op basis van de behoeftes van de jongeren. Hierbij is van belang dat de verantwoordelijkheid en regie ligt bij jongeren om zo intrinsieke urgentie en motivatie te creëren van waaruit de jongeren het vuur hebben om stappen vooruit te maken. 
8) De beloning van €150 bij succesvol afronden van de bootcamp werkt stimulerend omdat jongeren (zoals ze kennen van de straat) direct beloond worden voor het kiezen voor ontwikkeling én perspectief op werk
Dit alles leidt tot een positieve evaluatie (NPS-score van 8.1) door de jongeren. En belangrijker dan dat; 66% van de jongeren is duurzaam uitgestroomd van de jongeren die de bootcamp succesvol hebben afgerond.</t>
  </si>
  <si>
    <t>Financiën, Sociaal Netwerk, Werk &amp; Opleiding</t>
  </si>
  <si>
    <t>Toeleiden bij het vinden van werk, Skills ontwikkelen, Stimuleren motivatie, Wegnemen belemmeringen</t>
  </si>
  <si>
    <t>Werkzoekenden (WW/Participatiewet), Jongeren zonder startkwalificatie, Niet uitkeringsgerechtigden</t>
  </si>
  <si>
    <t>Rotterdamse jongeren, tussen de 16 en 27 jaar, met een afstand tot de arbeidsmarkt én kampend met multi-problematiek.</t>
  </si>
  <si>
    <t>18</t>
  </si>
  <si>
    <t>10</t>
  </si>
  <si>
    <t>Veld</t>
  </si>
  <si>
    <t>Door de bootcamp als effectief en bewezen toeleidingstraject voor de jongeren, een partnernetwerk van bedrijven, ervaring in het  bemiddelen van jongeren bij de juiste bedrijven, én maatwerk-begeleiding en hands-on betrokkenheid bij bedrijf en jongere maken dat we de kwaliteit waarborgen die we tot op heden altijd gerealiseerd hebben.</t>
  </si>
  <si>
    <t>Project plan</t>
  </si>
  <si>
    <t>Groei menselijk kapitaal (vaardigheden, competenties, opleiding, stages, startkwalificatie), Wegnemen persoonlijke belemmeringen (mulitproblematiek, stress, schulden, armoede), Inzet op motivationele aspecten (zelfbeeld, zelfvertrouwen)</t>
  </si>
  <si>
    <t>Een jaar tot een aantal jaren</t>
  </si>
  <si>
    <t>Social ondernemer</t>
  </si>
  <si>
    <t>Voor dit bedrag kunnen we 2 bootcamps organiseren om extra jongere naar werk te begeleiden. Concreet betekent dit qua kostenplaatje (per bootcamp, excl. BTW)
2 trainers gedurende 2 weken: €5000
9x wervingsfee (voor recruiter/ambassadeur): €1350
Materialen + boodschappen bootcamp: €1000
6x beloningen van jongeren: €900
Begeleiding van 6 jongeren gedurende 6 maanden na bemiddeling: €6000
Totaal: €14.250
2 bootcamps: €28.500</t>
  </si>
  <si>
    <t>Zakelijke dienstverlening</t>
  </si>
  <si>
    <t>In behandeling</t>
  </si>
  <si>
    <t>1</t>
  </si>
  <si>
    <t>Ja, licht toe bij de volgende vraag</t>
  </si>
  <si>
    <t>Benodigd bedrag om het project te kunnen starten</t>
  </si>
  <si>
    <t>Gemeente Rotterdam, Goldschmeding Foundation</t>
  </si>
  <si>
    <t>Deze aanvraag dient om de beoogde groei te realiseren. In het huidige subsidieklimaat van bezuinigingen is het voor ons niet mogelijk om op te schalen terwijl alles klaarstaat om meer jongeren te kunnen bedienen. Met deze aanvraag bij Rikx kunnen we de groei gedeeltelijk realiseren en onze mensen beter inzetten. De investering is in die zin om een reeds gevalideerd product te kunnen schalen en zodoende meer impact te maken. Zie in de bijlage het initiële projectplan voor Q2 2024 tot Q2 2025.</t>
  </si>
  <si>
    <t>0</t>
  </si>
  <si>
    <t>https://io.getpartnerpulse.com/download/file/V5bOJxNS7vsqaqz5ZiZZZq0q1U6PzsmV0</t>
  </si>
  <si>
    <t>Ja, het plan is volledig ingevuld</t>
  </si>
  <si>
    <t>Ja, ik ga akkoord met de Algemene Voorwaarden</t>
  </si>
  <si>
    <t>4</t>
  </si>
  <si>
    <t>JINC MBO Carriere Coach - het stimuleren van studenten voor een succesvolle overgang naar werk</t>
  </si>
  <si>
    <t>JINC Rotterdam Rijnmond</t>
  </si>
  <si>
    <t>154.32</t>
  </si>
  <si>
    <t>1.81</t>
  </si>
  <si>
    <t>Afgekeurd</t>
  </si>
  <si>
    <t>27500</t>
  </si>
  <si>
    <t>5.97</t>
  </si>
  <si>
    <t>49896.00</t>
  </si>
  <si>
    <t>22396.00</t>
  </si>
  <si>
    <t>Inhoudelijk goed projectplan, vraaggedreven project voor MBO studenten. 
Uit projectplan wordt het waarom van de keuze voor de specifieke doelgroep verpleegkunde studenten niet helemaal helder en het is niet duidelijk waarom subsidie buiten onderwijsinstanties nodig is. Waarom biedt het MBO deze vorm van ondersteuning niet zelf.  Waarom hebben aankomende verplegers deze ondersteuning nodig?
Na het lezen van alle informatie lijkt het project in lijn van subsidieaanvragen binnen het onderwijs te liggen en we verwijzen JINC daar naartoe.</t>
  </si>
  <si>
    <t>Het project MBO Carrière Coach is door JINC opgezet om MBO studenten te ondersteunen bij het halen van hun opleiding en bij de overgang van onderwijs naar werk. We willen studenten qua verwachtingen, houding en gedrag beter voorbereiden en motiveren voor hun toekomstige werk: Hoe gaat het er aan toe in de drukke werkpraktijk? Welke keuzes kunnen ze maken? Wat wordt er straks van hen verwacht? Welk gedrag hoort bij werk en welk gedrag niet? Wat moeten ze doen als ze in lastige situaties terechtkomen?
Het programma is een combinatie van training rond werknemersvaardigheden door een expert trainer en coaching door werknemers uit het werkveld. Het programma is gecentreerd rond thema’s die belangrijk zijn voor de praktijk van werk zoals
‘Kennismaken / Jezelf laten zien’, ‘Wat kom je tegen tijdens je stage’, ‘Kiezen’, en ‘Toekomst’. Werkveld coaches worden van tevoren gebrieft en getraind. Ze leren van elkaar middels een gefaciliteerde intervisie aan het eind van elke sessie. Het
programma heeft inmiddels 5 keer plaatsgevonden op het MBO (~235 leerlingen) en we willen het graag uitbreiden samen met werkgevers. Zo kunnen studenten beter voorbereid worden op de arbeidsmarkt en werkgevers de werknemers van de toekomst ontmoeten.</t>
  </si>
  <si>
    <t>Onze doelstelling is studenten in emotionele en praktische zin te ondersteunen bij het halen van hun MBO leerjaar en het regelen van een stage: in de evaluatie is ons doel dat 80% van de deelnemers zich gesteund voelen hierin door hun coach en dat 80% van de studenten een vervolg stage heeft kunnen regelen. We willen over tijd toewerken naar 3-5 sessies MBO Carrière Coach per jaar, met inzet van ~5-10 bedrijven die (co)financieren en coaches aanleveren. De kosten van 1 ronde van Carrière Coach zijn ~27.500 euro. Hiermee wordt een groep van 45 studenten bereikt. Telkens als dit bedrag opnieuw bereikt wordt kunnen we een nieuw traject starten. Het project wordt georganiseerd door JINC. Zo’n 15 coaches begeleiden elk 3-4 studenten. Deze coaches komen uit het bedrijf dat het project steunt en worden middels een train-de-trainer en met een doorlopende intervisie begeleid.</t>
  </si>
  <si>
    <t>JINC vervult een relevante én onderscheidende functie in het tegengaan van kansenongelijkheid in het onderwijs. JINC werkt complementair: in de context van een hoog ervaren werkdruk in het onderwijs en een relatief klein deel van het bedrijfsleven dat actief invulling geeft aan maatschappelijk verantwoord ondernemen (MVO), geeft JINC een rijkere en meer volwaardige invulling aan loopbaanbegeleiding dan wanneer scholen en bedrijven dit zelf zouden moeten doen. 
JINC maakt met dit project het verschil door de persoonlijke veerkracht van jongeren te vergroten. Bekend is dat veerkracht bijdraagt aan het succesvol doorlopen van het onderwijs en aan het maken van de stap van school naar werk. Dit doen we binnen dit project samen met de vrijwilligers door: 
• het vergroten van het zelfvertrouwen en zelfbeeld van jongeren door het geven van persoonlijke aandacht. JINC creëert een veilige omgeving voor jongeren om na te denken over wat ze belangrijk vinden;
• het ontwikkelen van persoonlijke vaardigheden die jongeren niet vanzelfsprekend vanuit huis meekrijgen, maar die wel belangrijk zijn voor een succesvolle overgang van school naar werk.
JINC is onderdeel van een veel groter ecosysteem waarin jongeren ervaringen en input krijgen om de keuzes voor hun toekomst te maken. We zien dat dit project een directe invloed kan hebben op het keuzegedrag van jongeren, vooral bij de jongeren die nog twijfelen. Andere jongeren geven aan dat het project hun eerder gemaakte keuzes bevestigen.
“Ik heb nu een beter beeld van wat ik wil, soms met tegenslagen maar dat ik moet doorpakken want ik heb uiteindelijk dit diploma nodig.” - student deelnemer MBO Carrière Coach - 
“Ik heb er enorm veel van geleerd. Wat is het belangrijk om geen oordeel te hebben over de ander. Ze waren als een spiegel voor mijzelf” - Coach MBO Carrière Coach - 
bron: JINC Impactonderzoek 2022 (https://www.jinc.nl/impactonderzoek-jinc-vergroot-kansengelijkheid/)</t>
  </si>
  <si>
    <t>Werk &amp; Opleiding</t>
  </si>
  <si>
    <t>Inzetten sociaal netwerk, Skills ontwikkelen, Stimuleren motivatie</t>
  </si>
  <si>
    <t>Jongeren zonder startkwalificatie, Anders, namelijk..</t>
  </si>
  <si>
    <t>MBO niv. 4 Verpleegkunde studenten
Het is voor velen niet makkelijk om een MBO opleiding te kiezen die bij hen past. En als ze dan begonnen zijn met de opleiding kan deze anders uitpakken dan verwacht. Of er kunnen in de privé situatie dingen gebeuren waardoor studeren moeilijker wordt. Studenten kunnen zich bij tijd en wijle verloren voelen. Studenten vallen daarom regelmatig uit. De overgang naar de werkvloer is ook niet vanzelfsprekend: je weg vinden, begrijpen wat er van je verwacht wordt en hulp durven vragen als het niet goed gaat. 
Het hele systeem van een school is ingericht op de student. Vervolgens komen de studenten op een werk-of stageplek en daar is de cultuur heel anders. Daar is het systeem zo ingericht dat het een lopend systeem is. Het doel is daar om de patiënt/ klant bereiken of een bepaald product te leveren. Als werknemer/stagiaire stap je in dat systeem om dat te bereiken. Dan is ineens bij bijvoorbeeld te laat komen niet de focus op de student en waarom hij/zij te laat is gekomen, maar ligt de focus op de patiënt/klant. Je verhoudt je daar dus als werknemer/stagiaire op een hele andere manier tot. Dit levert dus een hele andere cultuur op. Soms is dat contrast tussen die twee werelden van schoolcultuur en werkcultuur zo groot, dat er bijvoorbeeld stage-uitval plaatsvindt. Voor studenten die niet van dichtbij meekrijgen hoe het is om straks werknemer te zijn, is de ‘koude douche’ vooraf kouder dan bij studenten die dit vanuit hun omgeving wel hebben meegekregen. Op deze twee werelden en de frictie die kan ontstaan hiertussen (de koude douche die je krijgt als student) is MBO Carrière Coach op gericht. De coaches in dit programma staan de studenten bij en fungeren als stem van de werkvloer.</t>
  </si>
  <si>
    <t>45</t>
  </si>
  <si>
    <t>Groei menselijk kapitaal (vaardigheden, competenties, opleiding, stages, startkwalificatie), Inzet op motivationele aspecten (zelfbeeld, zelfvertrouwen), Betrekken sociale hulpbronnen (netwerk, ouders, omgeving)</t>
  </si>
  <si>
    <t>Levenslang</t>
  </si>
  <si>
    <t>Verwachte aantal deelnemers dat het project succesvol verlaat</t>
  </si>
  <si>
    <t>KOSTEN	
Personeelskosten = 62.951 euro
Projectkosten = 900 euro
Indirecte kosten (13%) = 7.113 euro
Stichting JINC Continuiteit (5%) = 3.148 euro 
Onvoorzien (5%) = 3.548 euro 
Totaal = 77.660 euro 
DEKKING	
Rikx aanvraag = 27.500 euro
JINC/fondsaanvragen = 50.160 euro
Totaal = 77.660 euro
TOELICHTING OP DE BEGROTING 
• Personeelskosten: De totale personeelskosten bestaan uit bruto salariskosten inclusief werkgeverslasten van de medewerkers, loonsverhoging 2024. JINC valt onder de CAO Zorg en Welzijn;
• Projectkosten: Deze post bevat kosten voor de druk van lesmateriaal, organisatie van bijeenkomsten en overige uitgaven die direct aan projecten kunnen worden toegerekend. Dit is een eerste ruwe schatting;
• Stichting continuïteit JINC: JINC hanteert een opslag van 5% op de personeelskosten van het personeel dat zij betaalt uit incidentele bijdragen. Deze opslag wordt afgedragen aan de Stichting Continuïteit JINC. Deze Stichting zorgt dat arbeidsovereenkomsten die zijn aangegaan in het kader van incidenteel gefinancierde projecten, beëindigd kunnen worden op de in het maatschappelijk verkeer gebruikelijke wijze, ook als de eigen middelen van JINC daarvoor tekort schieten. JINC doet deze afdracht vanwege haar uitdrukkelijke streven naar goed en verantwoordelijk werkgeverschap.</t>
  </si>
  <si>
    <t>JINC/ andere fondsaanvragen</t>
  </si>
  <si>
    <t>https://go.getpartnerpulse.com/modules/cmsdata/download?file=V5bOJxNS7vvR-4R6JayqjbOFrtwIQ39sL-yC8h1zH5yS71LL4vH213uWaAkaSdI60</t>
  </si>
  <si>
    <t>Nee, we zijn ermee bezig</t>
  </si>
  <si>
    <t>5</t>
  </si>
  <si>
    <t>Aantal deelnemers die het project misschien niet succesvol verlaten maar wel nieuwe vaardigheden</t>
  </si>
  <si>
    <t>Bouwerswerkplaats</t>
  </si>
  <si>
    <t>Stichting Wij Zijn Rotterdam</t>
  </si>
  <si>
    <t>170.61</t>
  </si>
  <si>
    <t>1.64</t>
  </si>
  <si>
    <t>Financiëring extern bedrag</t>
  </si>
  <si>
    <t>7.33</t>
  </si>
  <si>
    <t>45133.20</t>
  </si>
  <si>
    <t>17633.20</t>
  </si>
  <si>
    <t>Aanbodgedreven maar breed project waarbij mensen worden opgeleid voor werk in de bouw door middel van leermeester-gezelachtig traject.
Advies vanuit de experts: werk met buddysysteem op een bouwplaats, eentje volledig opgeleid en een als leerling zodat de klant het gevoel heeft dat ze wel onder leiding zijn van een gekwalificeerde collega. Learning on the job is heel positief. 
Focus aanbrengen op de handelingen. 1 bouwmeester op een grote groep lijkt te weinig. Is samenwerking met leermeesters van de Beroepentuin een mogelijkheid?
Aandachtspunten te verwerken in de voortgangsrapportage:
- Hoe wordt de uitstroom voor de deelnemers gerealiseerd?</t>
  </si>
  <si>
    <t>Zijn de project kosten volledig gedekt door de Rikx financierings aanvraag of is er een andere financieirnsaanvraag nodig. Deze vraag heeft infvleod op het succes van het project. Daarmee direct invloed op de Rikx berekening</t>
  </si>
  <si>
    <t>Bouw, Techniek &amp; Productie</t>
  </si>
  <si>
    <t>Het bevorderen van de werkgelegenheid, opleidingsmogelijkheden en sociale cohesie, door middel van het creëren van (leermeester-gezel) werkplaatsen in wijken die extra aandacht kunnen gebruiken binnen de gemeente Rotterdam</t>
  </si>
  <si>
    <t>Bijdragen aan een meer betrokken en gezonde samenleving, waarbinnen rekening gehouden wordt met kwetsbare groepen die anders gemakkelijk buiten de boot vallen. Kwetsbare mensen, die in een normale leer- of werkomgeving geen of moeilijk aansluiting vinden, de mogelijkheid bieden zich te ontwikkelen binnen hun eigen kunnen en kaders. Met een hoofdzakelijk praktische leerschool mensen hun zelfvertrouwen teruggeven en positieve ervaringen laten opdoen en ze, waar mogelijk, de kans en gelegenheid geven om zelfstandig in hun eigen onderhoud te voorzien.</t>
  </si>
  <si>
    <t>Niet iedereen is geschikt voor een opleiding in de schoolbanken. Daarom is praktisch
opleiden zo belangrijk. WZR en de Bouwerswerkplaats bieden een plaats waar de
schoolbanken er niet toe doen. WZR heeft tot doel binnen de Bouwerswerkplaats tien leerlingen met een afstand tot de arbeidsmarkt een praktische opleiding en een halfjaar contract te bieden.
WZR heeft tevens tot doel met de Bouwerswerkplaats jaarlijks projecten uit te voeren voor externe opdrachtgevers die sociaal willen verbouwen, met kwalitatief hoogwaardige en duurzame materialen en daarmee een bijdrage te leveren aan het verduurzamen van de stad Rotterdam.
De werkzoekenden die meedoen in het project worden opgeleid tot bijvoorbeeld
bouwplaatshulp voor stukadoor, asbestsaneerder, metselaar, loodgieter, schilder of
timmerman. Na het contract is duidelijk waar specialiteit van de deelnemer zit, daar
wordt dan verder op geconcentreerd. Mocht binnen het jaar de leerling nog niet voldoen
aan de minimaal gestelde eisen, dan wordt het contract met een half jaar verlengd, om
de leerling alsnog de gelegenheid te geven de einddoelen te behalen.
Deelnemers komen hoofdzakelijk uit Rotterdam-Zuid.</t>
  </si>
  <si>
    <t>Financiën, Huisvesting, Lichamelijke gezondheid, Geestelijke gezondheid, Sociale activiteiten, Verslaving, Justitie, Sociaal Netwerk, Werk &amp; Opleiding</t>
  </si>
  <si>
    <t>Toeleiden bij het vinden van werk, Inzetten sociaal netwerk, Skills ontwikkelen, Stimuleren motivatie, Wegnemen belemmeringen</t>
  </si>
  <si>
    <t>Werkzoekenden (WW/Participatiewet), Arbeidsbeperkten (WIA/WAJONG/Garnatiebanen/WSW), Jongeren zonder startkwalificatie, Leerlingen (BOL/BBL) (VSO/praktijkonderwijs), Niet uitkeringsgerechtigden, Anders, namelijk..</t>
  </si>
  <si>
    <t>De Rotterdamse bevolking bestaat voor 38% uit lager opgeleiden. In de cijfers van CBS
wordt lager opgeleid gedefinieerd als niveau basisonderwijs, vmbo of mbo-1. Een groot
deel daarvan zijn inwoners met een kwetsbare arbeidsmarktpositie. Deze groep mensen
kan via de Bouwerswerkplaats hun positie op de arbeidsmarkt verbeteren. Stichting WZR
richt zich daarom op mensen uit de bijstand, nuggers (niet uitkeringsgerechtigde
werkzoekenden), schoolverlaters, wajongers, mensen met een verstandelijke of sociale
beperking, dak- of thuislozen, ex-verslaafden en ex-gedetineerden.Eigenlijk zijn alle Rotterdammers die niet deel kunnen nemen aan een regulier arbeidsproces, welkom bij de Bakkerswerkplaatsen. Hier kunnen ze weer ‘werkfit’ worden, een praktijkopleiding doen, een dagbestedingsplek vinden of werkervaring opdoen.</t>
  </si>
  <si>
    <t>Waarborg realisering doelstelling: door het nauwkeurig monitoren van de in- door- en uitstroom worden vroegtijdig problemen opgespoord. Als cliënten aan het einde van het traject zijn, zijn ze ook echt klaar om aan de slag te gaan.</t>
  </si>
  <si>
    <t>Groei menselijk kapitaal (vaardigheden, competenties, opleiding, stages, startkwalificatie), Wegnemen persoonlijke belemmeringen (mulitproblematiek, stress, schulden, armoede), Inzet op motivationele aspecten (zelfbeeld, zelfvertrouwen), Betrekken sociale hulpbronnen (netwerk, ouders, omgeving)</t>
  </si>
  <si>
    <t>Rikx medewerker</t>
  </si>
  <si>
    <t>Kosten bestaan uit inzet van leermeesters, die de leerlingen/deelnemers 1-op-1 begeleiden, veiligheidsmiddelen, kleding en veiligheidsschoenen. Iedere deelnemer krijgt eigen handgereedschap.</t>
  </si>
  <si>
    <t>Nee, ga verder naar de volgende vraag</t>
  </si>
  <si>
    <t>Volkskracht, St. Mundo Cratino Meliori, Maatschappij tot Nut van 't Algemeen</t>
  </si>
  <si>
    <t>https://go.getpartnerpulse.com/modules/cmsdata/download?file=V5bOJxNS7vvR-4R6JayqjbOFrtwIQ39sL-yC8h1zH5yS71LL4vH210fHkO82UQNm0</t>
  </si>
  <si>
    <t>3</t>
  </si>
  <si>
    <t>Nieuwe Banen Zorginterventie</t>
  </si>
  <si>
    <t>Stichting Nieuwe Banen</t>
  </si>
  <si>
    <t>173.61</t>
  </si>
  <si>
    <t>1.61</t>
  </si>
  <si>
    <t>45000</t>
  </si>
  <si>
    <t>7.20</t>
  </si>
  <si>
    <t>72576.00</t>
  </si>
  <si>
    <t>27576.00</t>
  </si>
  <si>
    <t>Groot aanbodgericht project rondom werk in de zorg.
Sterke punten:
- Gerichte toeleiding naar banen, deelnemers komen meteen in dienst.
- Goede werving, matching vraag en aanbod. 
- Aandacht voor alle leefgebieden. 
Aandachtspunten te verwerken in de voortgangsrapportage:
- Niet helemaal duidelijk in hoeverre financiering vanuit Rikx nodig is, we zien dat graag uitgelegd in de rapportage. 
- Hoe zit het met de 5 en 10 weken training? Betreft het 1 dag in de week of zijn het volle studieweken?
- Hoe verloopt de nazorg?</t>
  </si>
  <si>
    <t>Zorg &amp; Welzijn</t>
  </si>
  <si>
    <t>Het vraagstuk waaraan we een bijdrage willen leveren is de stijgende zorgvraag in Rotterdam en het tekort aan personeel, en aan de andere kant het onbenutte arbeidspotentieel in Rotterdam Zuid.
Stichting Nieuwe Banen begeleidt sinds 2021 mensen uit Rotterdam Zuid die hun weg naar de arbeidsmarkt niet goed kunnen vinden. We doen dat met een ‘ecosysteem aanpak die naast werk ook kijkt naar de belemmeringen die er zijn om duurzaam een baan te behouden. 
Toelichting:
Om iedereen tijdig goede zorg te leveren in Rotterdam zijn voldoende gekwalificeerde zorgmedewerkers nodig. In 2025 is het verwachte tekort 3000 werknemers.  In 2031 zijn dit al 4 vacatures per werkzoekende. De verwachte tekorten zullen vooral zijn in de ziekenhuizen en de verpleging en verzorging.
In 2031 zijn er vooral tekorten in een aantal zorgberoepen (zie figuur 3). Bij verzorgenden-IG wordt
het grootste absolute tekort verwacht van rond 2. 400 personen. Op de bijna 11.000 verzorgenden-IG is er
dan bijna 1 op de 5 medewerkers tekort. Een belangrijke oorzaak van de tekorten is de toenemende zorgvraag als gevolg van verandering in de samenstelling van de bevolking en met name de stijging van het aantal 65+-er en 80+-ers.
Behoefte aan zorg voor specifieke doelgroepen in Rotterdam:
Daarnaast zijn er signalen dat de behoefte aan goede ouderenzorg voor de eerste en tweede generatie Turkse en Marokaanse ouderen stijgt. Deze groep ouderen maakt nu juist minder gebruik van het zorgaanbod maar we weten niet hoe zich dit in de toekomst gaat ontwikkelen. Wel zien we dat doordat de zorg voor Turkse en Marokkaanse ouderen vaak op hun kinderen valt, is een toename aan overbelasting van deze mantelzorgers merkbaar is. Voor veel volwassen kinderen is het een zware taak om deze zorg op zich te nemen, in een maatschappij waarin de nadruk steeds vaker ligt op het maken van carrière en individualiteit. 
Arbeidsdeelname blijft achter:
Aan de andere kant blijft de arbeidsdeelname van mensen met een migratie-achtergrond in Rotterdam nog steeds achter.  Factoren die belemmerend kunnen werken zijn (uit onderzoeksgegevens) gebrek aan opleiding, de perceptie van de doelgroep dat zorgberoepen een lage status hebben, weinig carrièreperspectieven en overige culturele factoren. 
Het totale onbenutte arbeidspotentieel in Rotterdam is 57.000 inwoners tussen 15 en 75 jaar. Van de 40.000 geregistreerde deeltijders in Rijnmond is bijna twee derde vrouw 63%.</t>
  </si>
  <si>
    <t>30 mensen uit Rotterdam Zuid die nu geen werk hebben opleiden en duurzaam toeleiden naar banen in de VVT-zorg in Rotterdam.</t>
  </si>
  <si>
    <t>De interventie Nieuwe Banen kent 4 werkzame mechnismen: 
1. een opleidingstraject op maat, 2. een traject bij een organisatie met een vacature voor een leerling, 3. werving, selectie en coaching van kandidaten, 4. werving, selectie en coaching van organisaties met vacatures. 
De context is de veranderende situatie van kandidaten en hun bredere omgeving gedurende de interventie.
Primaire impact: 
1. kandidaten hebben een stabiele werkplek en een vastcontract. 2. organisaties met vacatures zijn tevreden over de kandidaten. 3. mismatch adresseren op de arbeidsmarkt in de zorg.
Secundaire impact:
1. Stijging toekomstperspectief en ontplooingskansen van kandidaten. 2. welzijn van de kandidaten vergroten. 3. meer arbeidskansen voor de kandidaten. 4. meer arbeidskansen voor bedrijven met vacatures. 5 Toeleiding naar adequate hulp en ondersteuning voor kandidaten.</t>
  </si>
  <si>
    <t>Financiën, Huisvesting, Lichamelijke gezondheid, Geestelijke gezondheid, Sociale activiteiten, Justitie, Sociaal Netwerk, Werk &amp; Opleiding</t>
  </si>
  <si>
    <t>Baangarantie, Toeleiden bij het vinden van werk, Inzetten sociaal netwerk, Skills ontwikkelen, Stimuleren motivatie, Wegnemen belemmeringen</t>
  </si>
  <si>
    <t>Werkzoekenden (WW/Participatiewet), Arbeidsbeperkten (WIA/WAJONG/Garnatiebanen/WSW), Jongeren zonder startkwalificatie, Niet uitkeringsgerechtigden, Anders, namelijk..</t>
  </si>
  <si>
    <t>Ook mensen met 'kleine baantjes' bijvoorbeeld die nu van tijd tot tijd werken als afwasser of bezorger, zijn welkom.</t>
  </si>
  <si>
    <t>30</t>
  </si>
  <si>
    <t>25</t>
  </si>
  <si>
    <t>Door:
- Participatief onderzoek onder de doelgroep zelf en werkgevers en andere belanghebbenden.
- Eerst aan de slag (direct salaris) dan werken aan belemmeringen. Hoe de ervaren belemmeringen om te gaan werken worden opgelost wordt mede ingegeven door de inbreng van de doelgroep zelf.
- Ecosysteem aanpak waarin opleiden, wonen, financiën, sociale omgeving en relaties en gezondheid van de kandidaat centraal staan.
- Leren in de praktijk, eerst 5 tot 10 weken een intensieve basistraining en daarna verder leren in de praktijk.
- 9 maanden coaching on the job.</t>
  </si>
  <si>
    <t>Meer dan 5 jaar</t>
  </si>
  <si>
    <t>Totale projectkosten: zie bijlage begroting
Gevraagde bijdrage Rikx: 45000 (1.500 per kandidaat)</t>
  </si>
  <si>
    <t>Stichting Nieuwe Banen door inkomsten detachering, Loonkosten subsidie</t>
  </si>
  <si>
    <t>Zie opbouw van de kosten. Zodra kandidaten gaan werken, ontvangt stichting nieuwe banen een fee voor detachering. Dit bestaat uit de werkelijke salaris- kosten en werkgeverslasten + een opslag. Met deze opslag wordt een deel van de investering in opleiding en begeleiding van de kandidaten vergoed.</t>
  </si>
  <si>
    <t>https://go.getpartnerpulse.com/modules/cmsdata/download?file=V5bOJxNS7vvR-4R6JayqjbOFrtwIQ39sL-yC8h1zH5yS71LL4vH21yRGLs1wGIUX0</t>
  </si>
  <si>
    <t>Oxious Talent Factory Academy</t>
  </si>
  <si>
    <t>191.90</t>
  </si>
  <si>
    <t>1.46</t>
  </si>
  <si>
    <t>Calculatie</t>
  </si>
  <si>
    <t>31500</t>
  </si>
  <si>
    <t>Rikx formule</t>
  </si>
  <si>
    <t>5.73</t>
  </si>
  <si>
    <t>45962.00</t>
  </si>
  <si>
    <t>14462.00</t>
  </si>
  <si>
    <t>Platform</t>
  </si>
  <si>
    <t>Een mooi initiatief biedt potentie om in te spelen op de groeiende vraag naar circulaire oplossingen en kennis. 
Sterke punten: 
- Aanbodgericht project rond upcycling in textiel
Aandachtspunten te verwerken in de voortgangsrapportage:
- De concrete aanpak van het project ontbreekt.
- Frequentie van begeleiding is niet helder. 
- Type impact baangarantie is niet concreet genoeg en moet toegelicht worden bij rapportage.
- Dit betreft geen erkende MBO opleiding, wat krijgen de deelnemers dan (erkend ervaringscertificaat?)
- Begroting en financieel overzicht ontbreken. Graag aanvullen bij voortgangsrapportage.</t>
  </si>
  <si>
    <t>Anders</t>
  </si>
  <si>
    <t>Waardebepaling</t>
  </si>
  <si>
    <t>Het versterken van de arbeidsmarktpositie van statushouders en MBO studenten in de circulaire fashion industrie door hen op te leiden in up-cycling technieken en repair van textiel. 
Oxious Talent Factory (OTF) is een professioneel naaiatelier dat een B2B oplossing biedt voor bedrijfskleding afvalstromen, textiel van events en onverkochte voorraden. OTF maakt van deze materialen nieuwe hoogwaardige producten. Ook biedt het B2B oplossingen voor reparatie. Upcycling en repair zitten nog nauwelijks in het huidige curriculum van de MBO opleidingen omdat met up-cycling te weinig ervaring is opgedaan en de ambacht van textiel de afgelopen decennia uit ons land verdwenen is. 
Als gevolg van regelgeving voor textiel (UPV textiel 2024), het aanstaande Europese verbod op verbranding van textiel en het consumentenrecht op reparatie, ontstaat de komende jaren meer vraag naar ambacht. In de academy ontwikkelen deelnemers de skills die nodig zijn om klaar te zijn voor de transitie naar de circulaire textiel industrie.</t>
  </si>
  <si>
    <t>Ons project heeft tot doel het professioneel begeleiden en opleiden van jaarlijks dertig MBO studenten en Fashion Tailor en tien mensen uit de doelgroep statushouders of moeders uit de bijstand voor upcycling, repair en ondernemerschap. In de periode oktober 2024 tot oktober 2025 willen wij dit met een eerste groep van 40 deelnemers realiseren.  Wij zijn samen met MBO Zadkine en Albeda bezig met een subsidie aanvraag voor de ontwikkeling van dit curriculum met een officieel MBO certificaat. Zolang we nog geen officieel MBO certificaat kunnen geven krijgen wel alle deelnemers  de volledige praktijkbegeleiding en vaardigheden.</t>
  </si>
  <si>
    <t>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t>
  </si>
  <si>
    <t>Outcome per jaar:
- Door interactie met MBO studenten verbetert de taalachterstand van statushouders
- Verschillende culturen werken samen aan het zelfde doel
- Meer betekenis van de opleiding Fashion Tailor voor studenten
- Statushouders hebben betekenis in de maatschappij
- gezamenlijke lunch bevordert sociale contacten
- bevorderen van de creativiteit en creatief denken
- nieuwe contacten en sociaal netwerk, zowel met de huidige betaalde krachten van OTF als mede deelnemers aan de academy.
- vergroten van positie op de arbeidsmarkt voor alle deelnemers
Output: 
- veertig opgeleide deelnemers per jaar 
- tien deelnemers uit de doelgroep statushouders en/of moeders uit de bijstand zijn financieel zelfredzaam door een baan bij OTF
- kennis van verschillende manieren / mogelijkheden van upcycling
- vaardigheden / competenties in het ontwerp en maken van textiel producten
- vaardigheden in productieplanning en uitvoering (binnen de gegeven tijd en budget)
Inputs: naaimachines, snijmachines voor textiel, begeleiding door leermeesters van OTF, coaching, intervisie, ontwikkeling van leergangen.
Activiteiten: 
- ontwerpen van nieuwe producten met bestaande materialen
- sorteren, knippen en voorbereiden van productie
- strijk technieken
- controle op producties oefenen
- produceren van nieuwe producten</t>
  </si>
  <si>
    <t>Geestelijke gezondheid, Sociale activiteiten, Sociaal Netwerk, Werk &amp; Opleiding</t>
  </si>
  <si>
    <t>Werkzoekenden (WW/Participatiewet), Anders, namelijk..</t>
  </si>
  <si>
    <t>MBO stagiaires en statushouders</t>
  </si>
  <si>
    <t>40</t>
  </si>
  <si>
    <t>15</t>
  </si>
  <si>
    <t>Jaarlijks kunnen minimaal tien deelnemers van de academy uitstromen naar betaald werk binnen Oxious Talent Factory. Verder zal het curriculum van de academy ook ondernemerschap bevatten en anticipeert de academy op toekomstige tekorten voor ambacht in de circulaire transitie. Steeds meer brands gaan repair service aanbieden. Daarvoor zijn nu onvoldoende opgeleid arbeidspotentieel beschikbaar.</t>
  </si>
  <si>
    <t>N-score</t>
  </si>
  <si>
    <t>Meer dan 10 jaar</t>
  </si>
  <si>
    <t>wij willen investeren in machines tbv de academy:
15 industriële naaimachines a €1500
2 textiel snijmachines a €2000
2 professionele strijk machines a €2500
Totale investering in machines:</t>
  </si>
  <si>
    <t>Textiel</t>
  </si>
  <si>
    <t>kansen voor west</t>
  </si>
  <si>
    <t>https://go.getpartnerpulse.com/modules/cmsdata/download?file=V5bOJxNS7vvR-4R6JayqjbOFrtwIQ39sL-yC8h1zH5yS71LL4vH21zJjBrNVG7n80</t>
  </si>
  <si>
    <t>Verbinding naar Werk</t>
  </si>
  <si>
    <t>LindaVerbindt</t>
  </si>
  <si>
    <t>197.63</t>
  </si>
  <si>
    <t>1.42</t>
  </si>
  <si>
    <t>20000</t>
  </si>
  <si>
    <t>5.03</t>
  </si>
  <si>
    <t>28336.00</t>
  </si>
  <si>
    <t>8336.00</t>
  </si>
  <si>
    <t>Project gericht op matchen en verbinden van mensen uit het sociaal domein met werkgevers. Met name vanuit ervaring en een groot netwerk.
Reden van afwijzing betreft met name onvolledigheid in gevraagde project uitleg:
- Het is niet helemaal duidelijk wat het plan precies inhoudt.
- Geen specificatie in begroting (geld gaat naar verbinder?). 
- Activiteiten binnen het project zijn niet uitgewerkt.
Kortom, te veel vragen en daarmee niet voldoende informatie om positief te waarderen.</t>
  </si>
  <si>
    <t>In Barendrecht en in de Hoeksche Waard hebben bedrijven (bedrijfsleven, maar ook Welzijn, Zorg en Onderwijs) grote behoefte aan stagiaires, invulling van leerplekken of arbeidskrachten. Daarnaast willen deze bedrijven vaak ook een maatschappelijke bijdrage leveren, waaronder het plaatsen van bijvoorbeeld mensen met een afstand tot de arbeidsmarkt (breedste zin des woord). Tijd, capaciteit en het vaak niet weten hoe dit te doen vormt voor veel bedrijven een uitdaging. Ook de sociaal maatschappelijke organisaties hebben door capaciteit-, tijd tekort vaak moeite om de juiste connecties te vinden.
Linda Sanders is enkele jaren geleden als manager van de Uitdaging in Barendrecht en in de Hoeksche Waard gestart en heeft in die hoedanigheid een groot en betrouwbaar bedrijvennetwerk opgebouwd, maar ook een uitgebreid netwerk in het sociaal, maatschappelijke domein. Het project houdt in dat zij door middel van activering van het bedrijvennetwerk (in Barendrecht en in de Hoeksche Waard) en te verbinden met sociaal maatschappelijke organisaties en onderwijs vraag bij aanbod bij elkaar brengt. Kan zijn een vraag vanuit een werkgever (zoekt werknemers) als vanuit maatschappelijke organisaties met een verzoek tot plaatsing /activering cliënten. Door de oorspronkelijke opzet van de Uitdaging en de jarenlange inzet van Linda Sanders is een betrouwbaar bedrijvennetwerk opgebouwd. De bedrijven hebben allemaal een extra drive om zich maatschappelijk in te zetten.</t>
  </si>
  <si>
    <t>Deelnemers plaatsen door middel van het verbinden van het sociaal maatschappelijke domein aan het bedrijvennetwerk en vice versa. Vraag en aanbod kan vanuit beide kanten komen. Het doel is het bieden van stages, leerplekken, tijdelijke of langdurige verbintenissen.</t>
  </si>
  <si>
    <t>Door middel van het uitdragen door de Uitdaging dat deze activiteit ook in het pallet van activiteiten zit en dit actief mee te nemen in de communicatie worden deelnemers geplaatst en krijgen bedrijven en de sociaal maatschappelijke organisaties zicht op waar zij moeten zijn om deze mensen te krijgen (verbindend element). 
Mensen met een afstand tot de arbeidsmarkt een kans bieden zich te ontwikkelen door middel van ondermeer een zinvolle dagbesteding met uitzicht op een baan. Niet uitkeringsgerechtigden die lange tijd niet hebben gewerkt zijn vaak moeilijk te plaatsen en hebben een extra duwtje nodig. In overleg met de gemeente/wijkteams maakt Linda Sanders gebruik van haar 'bedrijvennetwerk'  door middel van bijvoorbeeld directe mailing of een persoonlijke benadering van een bekend bedrijf.
Tijdens onze jarenlange ervaring met de beide Uitdagingen is een groot bedrijvennetwerk opgebouwd met daarnaast een diversiteit van maatschappelijke organisaties en onderwijsinstellingen in beide gemeenten. Gezien het intensieve persoonlijke contact van de sociaal ondernemer, Linda Sanders, met de genoemde organisaties en het bedrijfsleven zijn er in de laatste twee jaar nieuwe activiteiten ontstaan waar onder de plaatsing van individuele medewerkers bij het bedrijfsleven en maatschappelijke organisaties. Zowel de vraag vanuit het bedrijfsleven als onderwijs groeit. Daarnaast is er een -vaak verborgen - aanbod van werkzoekenden bij diverse instellingen (waaronder ook de gemeenten) en is duidelijk dat hier iets mee gedaan moet worden. Door middel van interventiegesprekken worden werkgevers uitgedaagd met mogelijk nieuwe medewerkers in zee te gaan. Dit kunnen groepen mensen zijn waar niet eerder aan is gedacht.
Doch door de vertrouwelijke relatie met de sociaal ondernemer LindaVerbindt blijkt meer mogelijk.
Als sociaal ondernemer met deze bijzondere relaties kan en willen wij een duidelijke bijdrage leveren aan de plaatsing van mensen met een achterstand tot de arbeidsmarkt bij werkgevers die bereid zijn deze mensen een kans te geven om, vanuit stage of proefperiode, uiteindelijk een passende plek te bieden op de arbeidsmarkt om een zinvolle bijdrage te leveren.</t>
  </si>
  <si>
    <t>Financiën, Lichamelijke gezondheid, Geestelijke gezondheid, Sociale activiteiten, Sociaal Netwerk, Werk &amp; Opleiding</t>
  </si>
  <si>
    <t>Inzetten sociaal netwerk</t>
  </si>
  <si>
    <t>Werkzoekenden (WW/Participatiewet), Arbeidsbeperkten (WIA/WAJONG/Garnatiebanen/WSW), Niet uitkeringsgerechtigden, Anders, namelijk..</t>
  </si>
  <si>
    <t>Mensen die niet als zodanig geregistreerd staan.</t>
  </si>
  <si>
    <t>Deelnemers plaatsen bij bedrijfsleven, zorg of onderwijs zowel in een leerplek als doorstroom naar baan. De bedoeling is en blijft dat het beoogde effect voor langere periode werkzaam blijft. Alleen al het feit dat de mensen weer gewaardeerd worden en de kans krijgen te laten zien wat zij kunnen (leren). Mede daardoor betekenis hebben voor de werkgever en weer het gevoel hebben actief mee te doen in de maatschappij. Onze ervaring is dat bij plaatsing op een breed scala aan levensdomeinen impact wordt gemaakt. Zingeving, gezondheid en welzijn springen er echt uit. Het vraagt een langer onderzoek of uiteindelijk alle levensdomeinen op termijn worden bereikt.</t>
  </si>
  <si>
    <t>Groei menselijk kapitaal (vaardigheden, competenties, opleiding, stages, startkwalificatie), Inzet op motivationele aspecten (zelfbeeld, zelfvertrouwen)</t>
  </si>
  <si>
    <t>Verbinding naar Werk door middel van inzetten sociaal netwerk.
Werkzoekenden, veelal moeilijk te plaatsen kandidaten en mensen met een afstand tot de arbeidsmarkt, bemiddelen en begeleiden naar werkervaringsplekken en arbeidsplaatsen. Dat doet LindaVerbindt door middel van intakegesprekken, competentiegesprekken en maatwerk (waar zoekt de kandidaat naar en wat voor kandidaten zoekt een werkgever). Waar nodig advies geven en op basis van levensbehoeften (taal, beperking, vervoer etc), en mogelijkheden (zowel van de werkgever als de kandidaat ) tot een passende werkervaringsplek of arbeidsplaats te komen. 
Sociaal ondernemer LindaVerbindt weet door veelvuldig persoonlijke contacten en interventiegesprekken welke ondernemers op zoek zijn naar kandidaten en welke mogelijkheden bedrijven hebben om bepaalde kandidaten te kunnen plaatsen. Daarnaast beschikt LindaVerbindt over een groot sociaal maatschappelijk netwerk (inclusief gemeenten en onderwijs) en is zij bekend met maatschappelijke organisaties die werkervaringsplekken zoeken voor hun cliënten.
Voor LindaVerbindt is iedere vraag en/of aanbod een mooie uitdaging om een passende match bij te vinden!</t>
  </si>
  <si>
    <t>Zorg &amp; Welzijn, Onderwijs &amp; Cultuur (Wetenschap), Anders, namelijk</t>
  </si>
  <si>
    <t>Bedrijfsleven breed</t>
  </si>
  <si>
    <t>Bakkerswerkplaats Rotterdam</t>
  </si>
  <si>
    <t>Werk * 5, 
Skill * 1 
/6</t>
  </si>
  <si>
    <t>219.44</t>
  </si>
  <si>
    <t>1.28</t>
  </si>
  <si>
    <t>39500</t>
  </si>
  <si>
    <t>6.00</t>
  </si>
  <si>
    <t>50400.00</t>
  </si>
  <si>
    <t>10900.00</t>
  </si>
  <si>
    <t>Aanbod gericht project waarbij mensen worden opgeleid voor werk in bakkerij door middel van leermeester-gezelachtig traject.
Sterke punten:
- Project heeft een track record, wat aantoont dat het kan lonen.
Aandachtspunten te verwerken in de voortgangsrapportage:
- Financiering gaat naar apparatuur; hoe verhoudt zich dat tot het opleiden van nieuwe mensen en de duur van de impact op het leven van deelnemers?
- Doelgroep lijkt grotendeels te bestaan uit dagbesteding en PGB. We gaan er van uit dat er nieuwe doelgroepers opgeleid worden en naar werk worden begeleid. Dit zal gemonitord worden.
- Hoe wordt de uitstroom voor de deelnemers gerealiseerd? Is er een vorm van nazorg?</t>
  </si>
  <si>
    <t>Het bevorderen van werkgelegenheid, opleidingsmogelijkheden en sociale cohesie door middel van het creëren van (leermeester-gezel) werkplaatsen in wijken die extra aandacht kunnen gebruiken binnen de gemeente Rotterdam.</t>
  </si>
  <si>
    <t>Platform / Experts</t>
  </si>
  <si>
    <t>Niet iedereen wordt blij van een opleiding in de schoolbanken. In de Bakkerswerkplaatsen wordt geleerd volgens het meester-gezelmodel. Er wordt één op één begeleiding gegeven, waarbij de nadruk ligt bij leren in de praktijk. De verhouding formeel en informeel leren is 70-20-10: mensen leren 70% door hun eigen ervaring, het nadoen en dan zelf doen en dan aan andere leren; 20% leren ze door interactie met anderen en de laatste 10% leren ze in een formele setting, zoals een cursus of training. 
Binnen de Bakkerswerkplaatsen zijn twee trajecten te benoemen:
Werkfit/re-integratie en doorstromen naar een betaalde baan: dit traject heeft een doorlooptijd van vier tot zes maanden, van minimaal twee dagen per week. 
Mbo-stageplaatsen: dit traject heeft een doorlooptijd van vier maanden, vijf dagen per week, specifiek ingericht voor stagiaires die meer dan gemiddelde begeleiding nodig hebben. 
De deelnemers hebben binnen hun eigen kunnen en kaders een opleiding gevolgd in het bakkersvak en ontvangen hier een certificaat voor. Dit biedt ze de mogelijkheid om door te stromen naar passend werk. Maar niet alleen hebben ze een vak geleerd, het heeft de deelnemers ook in hun zelfvertrouwen gesterkt en heeft ze positieve ervaringen geboden. Waar mogelijk hebben ze hierdoor de kans gekregen om zelfstandig in hun eigen onderhoud te voorzien. Dit is een grote meerwaarde voor de persoonlijke ontwikkeling van de deelnemers.</t>
  </si>
  <si>
    <t>Financiën, Lichamelijke gezondheid, Geestelijke gezondheid, Sociale activiteiten, Verslaving, Sociaal Netwerk, Werk &amp; Opleiding</t>
  </si>
  <si>
    <t>Gemiddelde van de experts</t>
  </si>
  <si>
    <t>Eigenlijk zijn alle Rotterdammers die niet deel kunnen nemen aan een regulier arbeidsproces, welkom bij de Bakkerswerkplaatsen. Hier kunnen ze weer ‘werkfit’ worden, een praktijkopleiding doen, een dagbestedingsplek vinden of werkervaring opdoen.</t>
  </si>
  <si>
    <t>20</t>
  </si>
  <si>
    <t>Door het nauwkeurig monitoren van de in- door- en uitstroom worden vroegtijdig problemen opgespoord. Als cliënten aan het einde van het traject zijn, zijn ze ook echt klaar om aan de slag te gaan.</t>
  </si>
  <si>
    <t>Bonus / Malus</t>
  </si>
  <si>
    <t>Er worden leermeesters ingezet voor 1-op1 leertrajecten. Daarnaast is het noodzakelijk dat er onderhoud gepleegd wordt en dat er voor een van de Bakkerswerkplaatsen (aan de Nieuwe Binnenweg) apparatuur vervangen en aangevuld wordt.</t>
  </si>
  <si>
    <t>+</t>
  </si>
  <si>
    <t>De Bakkerswerkplaatsen zijn een combinatie van een opleidingsinstituut en detailhandel.</t>
  </si>
  <si>
    <t>Er is bij verschillende fondsen financiering aangevraagd, een overzicht is opgenomen in het dekkingsplan, dat opgenomen is in het projectplan</t>
  </si>
  <si>
    <t>https://go.getpartnerpulse.com/modules/cmsdata/download?file=V5bOJxNS7vvR-4R6JayqjbOFrtwIQ39sL-yC8h1zH5yS71LL4vH21yi2kIHA9ZLr0</t>
  </si>
  <si>
    <t xml:space="preserve">Een extra mogelijkheid van de experts voor een voor- of nadeel van de experts. De bonus/malus kan indivudeel door een exports gegeven worden of als collectief. In de portalen worden de bonus/malus als collectief meegenomen in de berekening. Op indidueel niveau is het een indicatie
++ = 1.2
+ = 1.1
- = 1.1
-- = -1.2
</t>
  </si>
  <si>
    <t>Holy Dough Workx</t>
  </si>
  <si>
    <t>Stichting Skateland Rotterdam</t>
  </si>
  <si>
    <t>257.67</t>
  </si>
  <si>
    <t>1.09</t>
  </si>
  <si>
    <t>30000</t>
  </si>
  <si>
    <t>6.23</t>
  </si>
  <si>
    <t>IS +/- BM</t>
  </si>
  <si>
    <t>32600.40</t>
  </si>
  <si>
    <t>2600.40</t>
  </si>
  <si>
    <t>Skateland is een aantrekkelijke en betekenisvolle plek waarin geleerd gaat worden. 
Reden van afwijzing betreft met name onvolledigheid in gevraagde project uitleg:
- Financieel overzicht was niet helder.
- Hoe wordt consistentie in de begeleiding geboden?
- Wat gebeurt er na het ‘traject’? 
- Hoe wordt dit project duurzaam op langere termijn?
Kortom, te veel vragen en daarmee niet voldoende informatie om positief te waarderen.</t>
  </si>
  <si>
    <t>Skateland is meer dan een Street Culture Centre met leerwerkplekken op het gebied van horeca, bouw en events. Skateland heeft een van de beste pizzabakkers van Nederland in dienst en met hem heeft Skateland samen met input van Rodney van Heilige Boontjes een bijzonder aansprekend SROI project bedacht. Onder de naam Holy Dough Workx wordt het straks mogelijk voor bedrijven om bij Skateland diverse SROI producten af te nemen waaronder een cursus pizza's bakken georganiseerd en gemaakt door jongeren met een afstand tot de arbeidsmarkt die bij Skateland in dienst gaan of een leerwerktraject volgen en dus onder professionele begeleiding aan het werk zijn met het SROI pizzaconcept in wijk Feijenoord.</t>
  </si>
  <si>
    <t>In focuswijk Feijenoord ontwikkeld Skateland zich door als plek waar jongeren, met een afstand tot de arbeidsmarkt, op een veilige, leerzame, uitdagende, maar vooral leuke manier, zich kunnen ontplooien als mens én professional en biedt het bedrijven via het Rikx platform en de juiste SROI certificaten de mogelijkheid om een reeks aansprekende SROI producten in te kopen waarmee ze bijdragen aan de arbeidsparticipatie van jongeren, de ontwikkeling van de wijk, het verkrijgen van een licentie en het bedrijfsmodel van Skateland.</t>
  </si>
  <si>
    <t>Identificatie en Werving:
Holy Dough Workx en haar welzijnssamenwerkingspartners richten de werving op jongeren met verschillende achtergronden, waaronder jongeren met een afstand tot de arbeidsmarkt, migranten en jongeren zonder diploma. Bij de start van het project wordt met voldoende funding via een sollicitatieprocedure één FTE gevuld met echte arbeidskrachten. Daarnaast worden er een werkervaringstraject van 6 maanden aangeboden waarbinnen plek is voor 5 jongeren. Na elk werkervaringstraject worden er nieuwe deelnemers geworven als het lukt om het project duurzaam door te zetten.
Ontwikkeling en training deelnemers:
Een chef met pedagogische skills gaat samen met de deelnemers aan de slag om te leren wat het inhoudt om een goede pizzabakker te worden en mee te draaien in een horecaonderneming. Daarnaast draait een professionele pedagogisch begeleider (PB) mee die zorgt voor een gezond pedagogisch klimaat, coachingsgesprekken en trainingen/cursussen m.b.t softskills. 
Praktijkervaring en doorstroming:
De deelnemers in dienst ontwikkelen zich tot reguliere werknemers en wordt de mogelijkheid geboden van het doorlopen van een normale loopbaan binnen Holy Dough Workx. De deelnemers die in het ‘Werkervaringstraject’ zitten worden vooraf getoetst en met hen ontwikkelingsdoelen gesteld. Naar aanleiding van deze doelen wordt bepaald naar hoe en waarnaar de deelnemers doorstromen. 
Leermeesters, pedagogische begeleiding en coaching
Zoals eerder benoemd wordt o.a. gewerkt met een chef als leermeester en PB die ook coacht en in contact staat met eventuele andere leermeesters binnen de organisatie en/of begeleiders/organisaties extern. 
Monitoring en Evaluatie:
Vooraf wordt een 0-meting gedaan en leerdoelen/persoonlijke doelstellingen bepaald. Ook wordt de intensiteit van evaluatie- en voortgangsgesprekken bepaald. De PB zorgt voor administratie die wordt gecommuniceerd met deelnemers en begeleiders.
Uitkomsten:
Verwachte resultaten zijn verbeterde werkvaardigheden, toegenomen zelfvertrouwen, verhoogde kansen op werkgelegenheid en positieve sociale impact binnen wijk Feijenoord.
Langetermijndoelen omvatten het verminderen van werkloosheid onder jongeren, verhogen van economische mobiliteit en het versterken van de sociale cohesie binnen de gemeenschap.</t>
  </si>
  <si>
    <t>Werkzoekenden (WW/Participatiewet), Arbeidsbeperkten (WIA/WAJONG/Garnatiebanen/WSW), Jongeren zonder startkwalificatie, Leerlingen (BOL/BBL) (VSO/praktijkonderwijs), Anders, namelijk..</t>
  </si>
  <si>
    <t>Dit project is gericht op jongeren van 8 t/m 27 jaar, dit vanwege de aard van Skateland.</t>
  </si>
  <si>
    <t>8</t>
  </si>
  <si>
    <t xml:space="preserve">De IS +/- BM is een combinatie tussen de bonus / malus berekeing met de impactsocre M en een vermeninguldiging met zichtzelf. Deze calculatie statp is nodig om het verschil tussen de projecten groter te maken. Dan is stap 75% handeling makkelijker uit te voeren als de bedragen verder uit elkaar liggen. </t>
  </si>
  <si>
    <t>Skateland heeft een sterk netwerk m.b.t. uitstroom zoals gemeente Rotterdam (JOLO), welzijnsaanbieders (SOL, WMO Radar) en sociale ondernemers zoals De Nieuwe Kans, Bon Sjans, Nieuwe Banen en City Stewards. Daarnaast zijn er binnen Skateland doorstroommogelijkheden. 
Ervaring leert dat bij Werkervaringstrajecten de doorstroom vooral afhangt van de zwaarte van de aanmelding. Waar staat de deelnemer ten tijde van de aanmelding? Wat zegt de 0-meting? Dit heeft invloed op doorstroom naar regulier werk. Skateland is voornemens om vooraf niet mensen te weigeren als doorstroom naar regulier werk onhaalbaar lijkt. Wel moeten er ontwikkelingsmogelijkheden waargenomen worden bij sollicitatie.</t>
  </si>
  <si>
    <t>Pizzaoven 10k
Horeca benodigdheden 2k
Plaatsing oven met afvoerpijp 3,5k
Marketing 9,9k
Organisatiekosten 49,9k
Beheerslasten 2,5k</t>
  </si>
  <si>
    <t>Zorg &amp; Welzijn, Handel &amp; Dienstverlening, Transport &amp; Logistiek, Horeca &amp; Detailhandel, Onderwijs &amp; Cultuur (Wetenschap), Media &amp; Communicatie</t>
  </si>
  <si>
    <t>Impactwaarde</t>
  </si>
  <si>
    <t>Skateland is voornemens externe financiering (minimaal 13k) te zoeken voor dit project, als het wordt opgenomen op het Rikx platform, bij o.a. SROI, subsidies, fondsen en sponsors. Daarnaast wordt opbrengst gegenereerd door de verkoop van pizza's, het heilige deeg en andere SROI producten.</t>
  </si>
  <si>
    <t>https://go.getpartnerpulse.com/modules/cmsdata/download?file=V5bOJxNS7vvR-4R6JayqjbOFrtwIQ39sL-yC8h1zH5yS71LL4vH217QB8s29tmFu0</t>
  </si>
  <si>
    <t>Mind the gap</t>
  </si>
  <si>
    <t>Bouwplein Rotterdam</t>
  </si>
  <si>
    <t>263.84</t>
  </si>
  <si>
    <t>1.06</t>
  </si>
  <si>
    <t>6.53</t>
  </si>
  <si>
    <t>47756.80</t>
  </si>
  <si>
    <t>2756.80</t>
  </si>
  <si>
    <t>Mooi project en duidelijk omschreven; win-win (ook voor de bouwsector); goed traject voor deelnemers en goede vooruitzichten en kansen.
Aandachtspunten te verwerken in de voortgangsrapportage:
Instroomniveau van de doelgroep lijkt minder afstand te hebben tot de arbeidsmarkt.
- Scoort laag op impact op aantal levensdomeinen. 
- Uitleg van coaching en begeleiding voor, tijdens en na traject ontbreekt. Graag in rapportage verwerken.
- Wat gebeurt er na 6 maanden met de deelnemers? Hoe is dat duurzaam?</t>
  </si>
  <si>
    <t>Bij de impact waarde berekening wordt gebruik gemaakt van de Scale vermenigvuldigd met de IS +/- BM. Hoe meer mensen je geholpen zijn met het project hoe groter de impact waarde</t>
  </si>
  <si>
    <t>Het aanvullen van kennis en kunde bij werkzoekenden (jong en ouder) zodat zij een duurzame opleiding in combinatie met een baan kunnen krijgen.</t>
  </si>
  <si>
    <t>Kandidaten klaarstomen voor de bouw. Voor een duurzame deelname aan het arbeidsproces door werken en leren. 10 kandidaten met een achterstand op de arbeidsmarkt opleiden en een arbeidsovereenkomst bieden.</t>
  </si>
  <si>
    <t>Minus Cofinanciering</t>
  </si>
  <si>
    <t>Op onze opleidingswerkplaats geven we onze kandidaten de benodigde kunde en kennis zodat ze na deze periode aan het werk kunnen in de bouw. We leren ze de basis waardoor ze steviger in hun schoenen staan als ze buiten aan het werk gaan. Het is een vooral praktisch opleidingstraject waar ze leren tekening lezen, timmeren, metselen of schilderen. Daarnaast leren we ze om veilig aan het werk te gaan en de zogenaamde werknemersvaardigheden. In een periode van 12 weken staan ze onder begeleiding van onze instructeurs die ze vijf dagen per week van 8 uur tot 16 uur een mooi vak leren. Deze getrainde instructeurs komen uit de bouw en spreken de taal van de bouw. Op deze manier zorgen we ervoor dat een kandidaat niet over de schutting wordt gegooid na het traject in een vaak vreemde branche, maar ook daarna begeleid wordt. Door samen dit traject aan te gaan en de eventueel bestaande problematiek te herkennen bouwen we een vertrouwensband op en kunnen we de kandidaten helpen om dit af te bouwen. De kandidaten krijgen na deze opleidingsperiode een certificaat van deelname en een arbeidsovereenkomst van minimaal 6 maanden. De voorwaarden zijn die van de CAO voor de bouwnijverheid. Mocht een kandidaat na deze eerste werkende periode het willen, dan kan hij of zij een opleiding gaan volgen op MBO niveau 1 of 2. Ook dit gebeurt volledig betaald en onder de voorwaarden van de CAO. Het vooruitzicht op een langdurige arbeidsdeelname in combinatie met een opleiding zorgt voor het aangaan van een verbetering van de positie op de arbeidsmarkt, een duurzaam beroep en vooral een zeer belangrijk toekoekomstperspectief.</t>
  </si>
  <si>
    <t>Financiën, Huisvesting, Justitie, Werk &amp; Opleiding</t>
  </si>
  <si>
    <t>Baangarantie</t>
  </si>
  <si>
    <t>iedereen die een vak wil leren in de  bouw</t>
  </si>
  <si>
    <t>Met een intakegesprek en twee dagen proefdraaien hebben we een goed beeld van de capaciteiten van de kandidaat waarna we het traject kunnen aangaan. de begeleiding van instructeur en begeleider zorgt voor de korte lijnen die nodig zijn om uitval te  voorkomen. Periodieke evaluatie gesprekken op zowel vakmanschap als werknemersvaardigheden zorgen voor duidelijkheid naar de kandidaat toe. Na het behalen van het certificaat volgt een kennismaking op de plek waar het werk zal gaan plaatsvinden en wordt kennisgemaakt met de directe leermeester op het project. Met deze vaardigheden en de overdracht wordt uitval voorkomen.</t>
  </si>
  <si>
    <t>een traject kost 9000,- voor drie maanden op ft basis. Dit is inclusief de instructeurs en begeleiders, de werkplaats, materiaal, materieel en vca. Vanuit het bedrijfsleven wordt de helft beschikbaar gesteld.</t>
  </si>
  <si>
    <t>Tussen berekening om het percentage van de co-financiering ten opzichte van de projectkosten te berekenen.</t>
  </si>
  <si>
    <t>https://go.getpartnerpulse.com/modules/cmsdata/download?file=V5bOJxNS7vvR-4R6JayqjbOFrtwIQ39sL-yC8h1zH5yS71LL4vH213UTVDmvTDou0</t>
  </si>
  <si>
    <t>I - cofin</t>
  </si>
  <si>
    <t>UITWEG IN DE ENERGIETRANSITIE.</t>
  </si>
  <si>
    <t>De Beroepentuin</t>
  </si>
  <si>
    <t>267.78</t>
  </si>
  <si>
    <t>1.05</t>
  </si>
  <si>
    <t>48000</t>
  </si>
  <si>
    <t>7.73</t>
  </si>
  <si>
    <t>50190.00</t>
  </si>
  <si>
    <t>2190.00</t>
  </si>
  <si>
    <t>Vraaggedreven en vernieuwend project waarbij mensen in detentie een breed scala aan beroepsopleidingen kunnen volgen waar veel vraag naar is zodat zij makkelijk aan een baan kunnen komen bij verlaten van de penitentiaire inrichting. 
Goed uitgewerkt plan inclusief gedetailleerde planning en begroting.</t>
  </si>
  <si>
    <t>Bouw, Techniek &amp; Productie, Justitie, veiligheid en openbaar bestuur</t>
  </si>
  <si>
    <t xml:space="preserve">De verhouding tussen de projectkosten en de benodigde externe finaciering.  </t>
  </si>
  <si>
    <t>Wij gaan 8 kandidaten vanuit de BBA (Beperkt Beveiligde Afdeling DJI) opleiden op MBO1 niveau (met praktijkverklaring) en zij stromen aansluitend uit naar betaald werk of opleiding vanaf MBO niveau 2. Deze kandidaten krijgen via DJI de kans om de laatste periode van hun detentie door te brengen in een BBA, deze kans is hun gegund omdat ze zich tijdens de detentie goed ontwikkeld hebben. Eén van de voorwaardes is dat de gedetineerde vanuit de PI waar hij gedetineerd zit een baan, opleiding of dagbesteding heeft gevonden.
Dit zijn allen kandidaten met een aanzienlijke afstand tot de arbeidsmarkt allen met Multi problematiek en een brede behoefte aan stabiliteit, vertrouwen, goede voorbeelden en perspectief voor de toekomst
De kandidaat is tussen de 3 en 6 maanden bij ons in opleiding en behaalt aan het eind een praktijkverklaring op MBO 1 niveau en zijn VCA diploma. 
Daarnaast worden zij door onze coaches intensief begeleid op werknemersvaardigheden, sociale vaardigheden, samenwerken, zelfsturend vermogen en ontvangen zij ondersteuning bij lopende problematiek. Zij worden zowel één op één als groepsgewijs begeleid. Onderwerpen die aan bod komen zijn taal, schulden, budgetteren, communicatie vaardigheden, conflict vermijden, werknemersvaardigheden en inzicht in het Nederlandse/Rotterdamse systeem en de hulpinstanties zodat zij in de toekomst zelf hun weg kan vinden.  
Om de slagingskans te vergroten starten de kandidaten de eerste twee weken met een oriëntatiefase waarin ze alle beroepen die wij bieden een paar dagen kunnen uitproberen. Op deze manier kunnen zij de juiste keus maken en kan de leermeester een goede inschatting maken of de kandidaat aanleg heeft voor het wensberoep.</t>
  </si>
  <si>
    <t>8 kandidaten stromen uit naar betaald werk, een opleiding op minimaal MBO2 niveau en voor sommigen is het hoogst haalbare dat ze kunnen functioneren in de huidige maatschappij en daarbij geen gevaar meer zijn voor zichzelf en de medemens, daarnaast zijn zij volledig zelfsturend en weten zelfstandig de weg te vinden naar de juiste hulpinstanties.  
De mindset is veranderd waardoor de kans op terugval in de criminaliteit aanzienlijk word verkleind.</t>
  </si>
  <si>
    <t>Alle 8 de kandidaten stromen uit naar of betaald werk, een opleiding op minimaal MBO2 niveau en of voor sommigen is het hoogst haalbare dat ze kunnen functioneren in de huidige maatschappij en daarbij geen gevaar meer zijn voor zichzelf en de medemens, daarnaast zijn zij volledig zelfsturend en weten zelfstandig de weg te vinden naar de juiste hulpinstanties.  
De mindset is veranderd waardoor de kans op terugval in de criminaliteit aanzienlijk is verkleind.</t>
  </si>
  <si>
    <t>Sociale activiteiten, Justitie, Sociaal Netwerk, Werk &amp; Opleiding</t>
  </si>
  <si>
    <t>Werkzoekenden (WW/Participatiewet), Arbeidsbeperkten (WIA/WAJONG/Garnatiebanen/WSW), Jongeren zonder startkwalificatie, Leerlingen (BOL/BBL) (VSO/praktijkonderwijs), Niet uitkeringsgerechtigden</t>
  </si>
  <si>
    <t>Door de selectie door de juiste personen te laten doen en hierbij proberen al achter het masker te kunnen kijken.
Er dicht op te zitten met de persoonlijke begeleiding.
Veel reflectie en evaluatie momenten.
Pva.</t>
  </si>
  <si>
    <t>Opleidingskosten voor één kandidaat bedraagt € 6.000,-.  Opleidingskosten zijn opgebouwd uit:
opleiding. basis plus een stukje  maatwerk , inclusief leermeester 		2200 
coaching en begeleiding  		1525 
begeleiden/bemiddelen naar werk 		500 
middelen 	kleding en beschermingsmiddelen 		200 
lesstof theorie 
 		100 
gereedschappen/materialen afschrijving 
		175
Dagvergoeding + OV
certificaten VCA cursus Nederlands,  moedertaal, examen Nederlands 		1100
200 
  		6000</t>
  </si>
  <si>
    <t>In deze berekening worden met de project kosten de impact berekend. Op deze kolom / waarde wordt de 75% bepaling uitgevoerd. Hoe lager de kost vs impact de beter</t>
  </si>
  <si>
    <t>https://go.getpartnerpulse.com/modules/cmsdata/download?file=V5bOJxNS7vvR-4R6JayqjbOFrtwIQ39sL-yC8h1zH5yS71LL4vH215U4UVa9oOkj0</t>
  </si>
  <si>
    <t>Verkoopleiders van de Toekomst</t>
  </si>
  <si>
    <t>Young UP</t>
  </si>
  <si>
    <t>273.04</t>
  </si>
  <si>
    <t>1.03</t>
  </si>
  <si>
    <t>5.93</t>
  </si>
  <si>
    <t>49224.00</t>
  </si>
  <si>
    <t>1224.00</t>
  </si>
  <si>
    <t>Aanbodgedreven vakgericht programma gericht op ontwikkeling van verkoopvaardigheden.
Sterke punten:
- Duidelijk onderbouwd plan. 
- Idee dat je zelf sterker wordt als deelnemer is heel positief. 
Aandachtspunten te verwerken in de voortgangsrapportage:
Te weinig inzicht in financiële  opbouw traject.
Te weinig inzicht in het aantal levensdomeinen die met het traject bereikt worden.</t>
  </si>
  <si>
    <t>Zorg &amp; Welzijn, Bouw, Techniek &amp; Productie, Handel &amp; Dienstverlening, Transport &amp; Logistiek, Horeca &amp; Detailhandel, ICT, Media &amp; Communicatie</t>
  </si>
  <si>
    <t>Wij ontwikkelen, begeleiden en bemiddelen niet-werkende-werkzoekenden, zowel met een afstand binnen als buiten de arbeidsmarkt naar een commerciële baan, een sector die volop baankansen biedt. Wij laten onze deelnemers kennismaken met het échte verkoopvak, investeren in hun persoonlijke groei en bieden een waardevolle praktijkervaring. Hierna ondersteunen en bemiddelen wij onze deelnemers naar werkgevers, zowel binnen als buiten ons netwerk.
Want wij geloven  dat iedereen kan (leren) verkopen en stomen onze deelnemers daarom klaar voor de commercie. Wij starten met het aanpassen van het negatieve beeld dat deelnemers van verkopen hebben, het versterken van hun mindset en trainen onze deelnemers zodat zij inhoudelijk kennis maken met de belangrijkste (basis)principes van het verkoopvak. Hierna bieden wij onze deelnemers een leer-/praktijkervaring van 10 weken waarin zij ook écht gaan verkopen. De focus ligt in deze fase zeker niet alleen maar op het behalen van (commercieel) resultaat, maar vooral op het verzamelen van ervaringen en leerlessen die bijdragen aan onder andere het verminderen van hun weerstand, verder versterken van hun (commerciële) mindset en het ontwikkelen van hun commerciële vaardigheden. In deze fase ontwikkelen onze deelnemers zich niet alleen tot (basis)verkopers, maar maken zij ook een sterke persoonlijke groei door. Want leren en ontwikkelen in de sales betekent dat je óók onder andere je organisatietalent, veerkracht en communicatieve vaardigheden ontwikkeld. 
In de laatste fase, richting de afronding van de leer-/praktijkervaring, begeleiden en bemiddelen wij onze deelnemers, middels diverse (netwerk)routes naar een commerciële baan bij werkgevers, zowel binnen als buiten ons (warme) netwerk. Ook blijven wij een half jaar betrokken bij hun verdere (persoonlijke- en loopbaan)ontwikkeling met terugkomdagen, coaching- en intervisie sessies.</t>
  </si>
  <si>
    <t>Wij gaan, gedurende een periode van één jaar en middels de uitvoering van drie trajecten met een looptijd van (minimaal) vier maanden, (minimaal) 45 niet-werkende-werkzoekenden ontwikkelen, begeleiden en bemiddelen naar een commerciële baan. Vanuit deze groep stellen we onszelf ten doel om minimaal 30 deelnemers (± 67%) succesvol te begeleiden naar betaald werk, hen te voorzien van een loopbaan-/ontwikkelplan waarmee zij zich verder blijven ontwikkelen en hun perspectief op betaald werk behouden én hen te ondersteunen in de uitvoering hiervan.</t>
  </si>
  <si>
    <t>Wij bieden een programma waarin wij de mindset en veerkracht van onze deelnemers versterken en een laagdrempelige kennismaking met het verkoopvak, een leer-/praktijkervaring en concrete ondersteuning bij het vinden van betaald werk bieden. Ook blijven wij betrokken bij hun (verdere) ontwikkeling.
Wij zetten de eerste verandering in gang met het aanpassen van het negatieve (zelf)beeld van het verkoopvak. Zo hebben veel mensen het gevoel dat zij anderen lastig moeten vallen, pusherig moeten zijn of mensen iets moeten aansmeren. Dit combineren wij dit met het versterken van de mindset (o.a. versterken positieve overtuigingen, veerkracht, geloof en vertrouwen) van onze deelnemers én door hen kennis te laten maken met de (basis)principes van het verkoopvak (o.a. focus op behoefte, omgaan met afwijzing, luistergedrag, DAS profiel, verkoopmethodieken). 
Het vervolg zit in de stap van theorie naar praktijk Daarom gaan onze deelnemers ook echt aan de slag en gaan zij leads verzamelen, potentiële klanten bellen en bezoeken, netwerken, afspraken maken, opvolging geven aan hun verkoopinspanningen en dus écht verkopen. Zij ondervinden aan den lijve wat het verkoopvak inhoudt en komen hierin hunzelf tegen. Zij gaan door persoonlijke barrières heen, leren omgaan met afwijzingen en doen uiteenlopende (commerciële) leerlessen op. Hierin kunnen zij rekenen op ondersteuning van onze sales coach(es). In deze fase ontwikkelen zij zich dan ook tot (basis)verkopers en maken zij een sterke persoonlijke groei door.
De grootste impact zit uiteraard in het vinden van betaald werk. Wij ondersteunen deze verandering met drie routes, namelijk een netwerk-, bemiddelings- en zelfstandige route. Hierin kiezen wij respectievelijk voor het in contact brengen van onze deelnemers met werkgevers tijdens netwerkevents, het introduceren van onze deelnemers bij werkgevers in ons (warme) netwerk en het ontwikkelen van de vaardigheden waardoor onze deelnemers zichzelf (beter) leren verkopen aan werkgevers waardoor zij dus ook zelfstandig een commerciële baan kunnen scoren.</t>
  </si>
  <si>
    <t>Wij geloven dit te waarborgen door de inzet van een (gevalideerd) programma waarmee wij bijdragen aan een sterke groei van onze deelnemers. Daarnaast doen wij dit door voorafgaand en tijdens de uitvoering hiervan (blijvend) contact te zoeken met potentiële werkgevers. Wij verkopen het gedachtegoed van ons programma richting deze werkgevers en houden hen op de hoogte middels e-mail campagnes. Richting het einde nodigen wij hen uit voor de netwerkevents waar wij onze deelnemers aan deze werkgevers introduceren/matchen. Daarnaast zetten wij óók in het ontwikkelen van de vaardigheden van onze deelnemers om zichzelf te verkopen zodat ook zij werkgevers kunnen benaderen.</t>
  </si>
  <si>
    <t>Rikx magie</t>
  </si>
  <si>
    <t>Voor de uitvoering van het programma maken wij uren/kosten voor de werving van deelnemers (± € 2.500,00). Het betreft hier zowel het rechtstreeks in contact komen met potentiële deelnemers (lees: campagnes) als via maatschappelijke partners/partijen uit ons netwerk. Verder maken wij uren/kosten voor de (theoretische) ontwikkeling en begeleiding van de deelnemers (± € 2.000,00). Het betreft hier de in totaal zes trainings-/coachingssessies waarin wij het negatieve zelfbeeld veranderen, de mindset versterken, de (inhoudelijke) sales trainingen verzorgen en onze deelnemers leren zichzelf te verkopen. Daarnaast maken wij uren/kosten voor de (praktijk)ontwikkeling van onze deelnemers (± € 25.000,00). Het betreft hier hoofdzakelijk de ureninzet van onze salescoach(es) die onze deelnemers, drie werkdagen per week, bijstaan in hun praktijkervaring. Ook bevat dit bedrag een reservering van 10% voor de telefoon, onkosten- en verkoop-/representatiekosten. Als laatst maken wij uren/kosten voor het organiseren van in totaal drie netwerkevents (± € 6.000,00), het vroegtijdig en blijvend benaderen van werkgevers ter waarborging van de uitstroom naar betaald werk (± € 5.000,00) en de nazorg (lees: coaching, intervisie, terugkomdagen) die wij bieden aan de naar werk uitgestroomde deelnemers (± € 7.500,00).</t>
  </si>
  <si>
    <t>Zorg &amp; Welzijn, Bouw, Techniek &amp; Productie, Handel &amp; Dienstverlening, Transport &amp; Logistiek, Horeca &amp; Detailhandel, ICT, Media &amp; Communicatie, Anders, namelijk</t>
  </si>
  <si>
    <t>De Rikx waarde is het kosten/impact van het 75%-ste project in een ronde. De Rikx waarde is een handmatige stap die vastgesteld wordt in de 'Expert sessie' procces stap.  Zie tabblad Projecten(Rikx ronde 4)</t>
  </si>
  <si>
    <t>Wij hebben hier zowel meerdere sectoren als ‘anders’ aangevinkt omdat 'verkopen' een essentieel onderdeel is van vrijwel elke sector. Het is de kernactiviteit voor bedrijven die producten of diensten aanbieden en de motor achter het genereren van inkomsten voor bedrijven. Wij denken dat dit geldt voor de hierboven geselecteerde sectoren, maar ongetwijfeld voor nog veel meer sectoren. Dit maakt dat we een bijzonder grote potentiële afzetmarkt hebben waar onze deelnemers naartoe kunnen uitstromen.</t>
  </si>
  <si>
    <t>current werkt door</t>
  </si>
  <si>
    <t>CurrentWerkt!</t>
  </si>
  <si>
    <t>277.78</t>
  </si>
  <si>
    <t>1.01</t>
  </si>
  <si>
    <t>50000</t>
  </si>
  <si>
    <t>400.00</t>
  </si>
  <si>
    <t>Aanbodgedreven project in bouw. 
Sterke punten:
- Bereikt de doelgroep met mogelijk potentieel.
- Heeft een netwerk t.b.v. uitstroom naar werk.
- Bereikt veel levensgebieden.
Aandachtspunten te verwerken in de voortgangsrapportage:
- Niet concreet genoeg m.b.t. aantal deelnemers (50) en de uitstroom naar werk en/of opleiding.
- Het budget wordt niet gespecificeerd. Dit wordt alsnog gevraagd bij de rapportage. Nu is er weinig onderbouwing, het is te summier voor wat je vraagt aan financiering. 
- Niet helder hoe 50 deelnemers gecoacht en begeleid worden 1 jaar lang. Ook dat willen we in de voortgangsrapportage terugzien. Bovendien zal de monitoring van de deelnemers strikt gevolgd worden.</t>
  </si>
  <si>
    <t>Rikx Prijs</t>
  </si>
  <si>
    <t>in een jaar, 30 betaalde banen realiseren in de Bouw ( van bouwopruimer tot timmerman ). Kandidaten die voor traject Current Werkt door, hebben geen betaalde gemeentetraject, en zijn kandidaten die grotendeels via eigen netwerk ( familieleden, broers, kenissen ) aangedragen worden, met als achtergrond dat ze Rotterdammer zijn en een instabiel inkomen hebben als uitzendkracht of als zzp'er. We willen deze grote groep kandidaten die we nou niet kunnen bedienen omdat er geen betaalde begeleiding gegeven kan worden,  met RIKX nu wel bedienen. dit is een heel nieuw groep kandidaten, die niet bij de gemeente bekend staan, maar wel allemaal een financieel onzeker bestaan hebben. Middels deze route willen wij hen verder coachen en trainen naar een vaste baan ! wij geloven dat zij via dit traject hun bestaansinkomen kunnen verhogen, middels een vast contract via en bij ons.</t>
  </si>
  <si>
    <t>Middels intensieve begeleiding, warme leads van nieuwe medewerkers, hen begeleiden en uitplaatsen naar een duurzame en betaalde baan in de bouw. Totaal 30 arbeidscontracten in een jaar tijd !</t>
  </si>
  <si>
    <t>de huidige ( werk)situatie kenmerkt zich door, instabiel inkomen als zzp er, uitzendkracht, danwel geen inkomen en niet bekend bij de gemeente, middels diverse broodbanen en actieve coaching ( besef en overtuiging dat een full time baan meer rust brengt ) kandidaten uit laten stromen naar een betaalde baan, mindset en life style veranderen van losse en instabiele inkomen naar een stabiel duurzaaminkomen met bijpaasende ontwikkel/opleidingsmogelijkheden. negatief spiraal met onzekerheidn ( instabiel inkomen ) doorbreken naar een duurzaam, stabiel betaald bestaan.</t>
  </si>
  <si>
    <t>Financiën, Geestelijke gezondheid, Sociale activiteiten, Sociaal Netwerk, Werk &amp; Opleiding</t>
  </si>
  <si>
    <t>Toeleiden bij het vinden van werk, Inzetten sociaal netwerk, Skills ontwikkelen, Stimuleren motivatie</t>
  </si>
  <si>
    <t>Jongeren zonder startkwalificatie, Niet uitkeringsgerechtigden</t>
  </si>
  <si>
    <t>50</t>
  </si>
  <si>
    <t>elke kandidaat heeft dankzij middels de RIKX bijdrage, een persoonlijke coach, die naast een persoonlijk ontwikkelplan naar een duurzame baan, ook toeziet op tussentijdse mijlpalen, zoals het behalen van een VCA, BHV, GPI, heftruck, hoogwerker, DAV ( asbestverwijdering ). Dit zijn allen practische en noodzakelijke opleidingen die een duurzaam baan in de bouw waarborgen !</t>
  </si>
  <si>
    <t>coachingskosten  van de persoonlijke coaches voor 1 jaar lang, transportkosten ( vervoer naar diverse banen toe ), PBM ( veiligheidskleiding), opleidingskosten</t>
  </si>
  <si>
    <t xml:space="preserve">De Rikx waarde is door tien gedeeld om een bedrag te krijgen die behapbaarder is voor kleine investerders(wellicht particuleren). </t>
  </si>
  <si>
    <t>Van vluchteling naar succesvol ondernemer</t>
  </si>
  <si>
    <t>Pangea Incubator</t>
  </si>
  <si>
    <t>279.23</t>
  </si>
  <si>
    <t>1.00</t>
  </si>
  <si>
    <t>7.57</t>
  </si>
  <si>
    <t>48132.00</t>
  </si>
  <si>
    <t>132.00</t>
  </si>
  <si>
    <t>Ondernemerschap biedt veel mogelijkheden en daarbij ook vrijheid.
Aandachtspunten te verwerken in de voortgangsrapportage:
Is dit haalbaar in het voorgestelde tijdsbestek? Hierbij zal de nazorg dus essentieel zijn. Dit zou in meer detail beschreven kunnen worden in de voortgangsrapportage.
En hoe zit het met taalondersteuning?  
Advies van het expertteam:
Koppel deelnemers aan extra buddy to buddy voor taalondersteuning.</t>
  </si>
  <si>
    <t>Stel je een ondernemer voor die in Syrië succesvol was en naar Nederland is gevlucht. In ons land hoopt hij een nieuw leven op te bouwen. Hij droomt van een eigen bedrijf, heeft een realistisch businessplan en heeft geleerd hoe ondernemen in Nederland werkt. Maar hoe creëert hij een succesvol bedrijf? Hij ontdekt Pangea Incubator die haar pijlen richt op het creëren van een sterke community van onafhankelijke nieuwkomer-ondernemers, in samenwerking met lokale ondernemers. Pangea begeleidt nieuwkomer-ondernemers bij het starten en opbouwen van hun eigen impactvolle bedrijf via het programma Start Your Business. Samen met de nieuwkomer-ondernemers wil Pangea welzijn én welvaart toevoegen aan de samenleving in Rotterdam Rijnmond. Pangea gelooft dat er enorme kansen liggen in het verbinden van nieuwkomers-ondernemers met lokale bedrijven, economie en samenleving. Simpelweg door deze ondernemers te zien voor wie ze zijn: krachtige en creatieve zakenmensen die de kans moeten krijgen om hun talent én waardevolle ervaring te gebruiken voor het mooier maken van deze wereld. Pangea maakt van de droom werkelijkheid.</t>
  </si>
  <si>
    <t>10 deelnemers (gevluchte ondernemers) uit Rotterdam Rijnmond worden groepsgewijs en individueel vanaf oktober 2024 in 8 maanden begeleid naar een eigen bedrijf. Een deel van de deelnemers is bij aanvang van het project bijstandsgerechtigde. Zij kunnen met behoud van uitkering deelnemen mits de gemeente toestemt dat ze gedurende het project lidmaatschap aangaan van coöperatie Pangea U.A. Uitkeringsgerechtigden in gemeenten waar Pangea actief is (Alkmaar, Leiden, Den Haag, Utrecht en straks ook Rotterdam Rijnmond) zijn allemaal lid van deze coöperatie met hetzelfde doel: opbouwen van het eigen bedrijf met behoud van uitkering. Selectiecriteria voor deelname aan het project zijn: gevalideerd en financierbaar businessplan, kennis van Nederlandse wet- en regelgeving, kennis van interculturele en zakelijke communicatie, kennis van ondernemen in Nederland, een businessteam bestaande uit deelnemer zelf, minimaal 2 business coaches en een student (hbo zoals ondernemen, commerciële economie). In een voorliggend project (opleiding mei - september 2024) zijn deelnemers voor het (Rikx) project geselecteerd.</t>
  </si>
  <si>
    <t xml:space="preserve">De berekende impact waarde van het project in euro aan de hand Rikx methode </t>
  </si>
  <si>
    <t>Projectactiviteiten Start Your Business: workshops, trainingen en 1 op 1 begeleiding in de Nederlandse taal, aanscherpen businessplan, ontsluiten en uitbouwen netwerken, kansen omzetten in eerste omzet, toewerken naar structurele omzet, rapporteren over projectvoortgang.
Activiteiten leiden tot de volgende directe effecten:
•	Financiële onafhankelijkheid 
•	Aangescherpt bedrijfsconcept
•	Nederlandse taal ontwikkeling
•	Inspiratie en betekenis voor familie
•	Eigen geld verdienen
•	Ambassadeur voor nieuwe deelnemers
•	Inzicht in eigen sterke en ontwikkelpunten
•	Groter zakelijk netwerk
•	Hulp op andere leefgebieden
Activiteiten leiden tot de volgende indirecte effecten:
•	Integratie en werkelijk inburgeren
•	Welzijn en welvaart
•	Zelfstandigheid
•	Zelfvertrouwen
•	Betekenis in samenleving
•	Betere gezondheid
•	Werkgever voor andere nieuwkomers
Op drie momenten (start, maand 8 en maand 20) wordt een impactmeting uitgevoerd op 10 (directe en indirecte) effecten:
•	Nederlandse taal
•	Inspiratie en betekenis naar familie
•	Onafhankelijkheid en zelfstandigheid
•	Ervaren van hulp op andere leefgebieden
•	Netwerk met Nederlandse ondernemers
•	Aanscherpen bedrijfsconcept 
•	Steun van andere deelnemers 
•	Ondernemersvaardigheden
•	Zelfvertrouwen en betekenis in de samenleving
•	Bewustzijn van sterke en leerpunten</t>
  </si>
  <si>
    <t>Financiën, Huisvesting, Lichamelijke gezondheid, Geestelijke gezondheid, Sociale activiteiten, Sociaal Netwerk, Werk &amp; Opleiding</t>
  </si>
  <si>
    <t>Baangarantie, Inzetten sociaal netwerk, Skills ontwikkelen, Stimuleren motivatie</t>
  </si>
  <si>
    <t>Werkzoekenden (WW/Participatiewet), Niet uitkeringsgerechtigden</t>
  </si>
  <si>
    <t>10 deelnemers worden begeleid naar een eigen bedrijf met omzet, die zich aan het opbouwen is. Na afloop van het project sluiten deelnemers zich aan bij Pangea community. De community, gedragen door nieuwkomers, biedt blijvende begeleiding en business kansen. Het kan voorkomen dat deelnemers tijdens het project stoppen met hun bedrijf en kiezen voor een baan in loondienst. Zij hebben tijdens het project skills ontwikkeld die goed van pas komen in een baan.</t>
  </si>
  <si>
    <t>Projectleiding en business coaching 400 uur à € 80 is € 32.000
Huisvesting 16 bijeenkomsten à € 150 is € 2.500</t>
  </si>
  <si>
    <t>Totaal aantal Rikx</t>
  </si>
  <si>
    <t>Het is nog niet bekend in welke sectoren de deelnemers gaan ondernemen. Omdat module 1 van Start Your Business door Social Enterprise NL is gefinancierd, starten alle deelnemers een bedrijf met sociale impact.</t>
  </si>
  <si>
    <t>Oranje Fonds</t>
  </si>
  <si>
    <t>Projectsupport 30 uur à € 80 is € 2.500
Lidmaatschap BNI € 1.000
Abonnement Taaly € 2.000
Koffie/thee/boodschappen/kantoorbenodigdheden € 2.000
Overig en onvoorzien € 6.000</t>
  </si>
  <si>
    <t>https://go.getpartnerpulse.com/modules/cmsdata/download?file=V5bOJxNS7vvR-4R6JayqjbOFrtwIQ39sL-yC8h1zH5yS71LL4vH213y0Wk75HvsP0</t>
  </si>
  <si>
    <t>iedereen een Brave burger !</t>
  </si>
  <si>
    <t xml:space="preserve">Het totaal aantal rikxen die gekocht kunen worden voordat de project kosten voldaan zijn en het project kan starten. Op de meerwaarde kan blijven geinvesteerd worden. </t>
  </si>
  <si>
    <t>Brave Burgerzz</t>
  </si>
  <si>
    <t>327.01</t>
  </si>
  <si>
    <t>0.86</t>
  </si>
  <si>
    <t>5.53</t>
  </si>
  <si>
    <t>42812.00</t>
  </si>
  <si>
    <t>-7188.00</t>
  </si>
  <si>
    <t>Aanbodgedreven project in horeca. Opleiding in een sector met grote arbeidsvraag.
Reden van afwijzing betreft met name onvolledigheid in gevraagde project uitleg:
- Het project plan geeft onvoldoende helderheid over de uitvoering en doelstellingen.
- Projectplan is niet concreet over hoe de doelgroep qua deelnemers wordt gedefinieerd, gevonden, geselecteerd en opgeleid. 
-Het budget is niet gespecificeerd. Er is geen financiële onderbouwing hieraan toegevoegd.
Overigens lijkt het erop dat het plan een kopie is van een ander project dat eerder is ingeleverd.</t>
  </si>
  <si>
    <t>Middels onze unieke formule Brave Burgerzz, willen wij kandidaten ( die wat voor reden nog niet betaald werken)  en horeca ambities hebben, danwel verder opleiden en coachen naar een betaalde baan in de Horeca. Dit doen wij vanuit onze locatie Rotterdam Zuid, waar deels al een opererende Horeca Keuken is met daarbij horende vergaderfaciliteiten. Kandidaten kunnen proeven aan Horeca en door getraind worden tot een volwaardige Horecamedewerker,ass kok, gastheer,gastvrouw. Doelstelling is minimaal 50 kandidaten op jaarbasis uit te laten stromen naar een betaalde baan in de Horeca</t>
  </si>
  <si>
    <t>Doelstelling is dat wij 50 kandidaten die nu geen inkomen hebben, uit te laten stromen in de horeca. Middels de Rikx kunnen we de begeleiding naar intensief opschroeven.</t>
  </si>
  <si>
    <t>Dagelijks worden er voorbereidende werkzaamheden ( mise-en-place) in de keuken verricht voor de vele cateringsklussen. Dit gaat gepaard met een strakke planning, taakverdeling, hygiene (Haccp-werkwijze), teamwork, deadlines, productkennis, kwaliteitseisen, dit allemaal onder leiding van onze leermeesters. Middels deze werkwijze realiseren een mindset verandering, de kandidaat wordt uitgedaagd/gedwongen om middels aangereikte werkwijze, na te denken en te veranderen, met als doel het niveau van een allround horeca medewerker te worden. Ook zijn/haar social/digi/organisatie/soft-skills komen allemaal aan bod.</t>
  </si>
  <si>
    <t>Financiën, Lichamelijke gezondheid, Geestelijke gezondheid, Sociale activiteiten, Justitie, Sociaal Netwerk, Werk &amp; Opleiding</t>
  </si>
  <si>
    <t>70</t>
  </si>
  <si>
    <t>De berekende meerwaarde van dit project ten aanzien van de projectkosten ten aanzien van de totale impact waarde uitgedrukt in euro's</t>
  </si>
  <si>
    <t>Middels een persoonlijke ontwikkelplan, zal elke kandidaat middels tussentijdse mijlpalen zijn of haar einddoel behalen. Zo borgen wij het traject en kan er tussentijds bijgestuurd/gecoacht worden, uitval en verassingen zullen hierdoor minimaal zijn. Daarnaast kan er via tussentijdse mijlpalen ook successen gevierd worden en zaken afgesloten worden.</t>
  </si>
  <si>
    <t>coaching en ondersteuning op de ontwikkeling van alle skills door onze coaches/leermeesters</t>
  </si>
  <si>
    <t>Horeca &amp; Detailhandel</t>
  </si>
  <si>
    <t>KXY Lab</t>
  </si>
  <si>
    <t>Knowledgexy</t>
  </si>
  <si>
    <t>350.35</t>
  </si>
  <si>
    <t>0.80</t>
  </si>
  <si>
    <t>35000</t>
  </si>
  <si>
    <t>4.47</t>
  </si>
  <si>
    <t>27972.00</t>
  </si>
  <si>
    <t>Voor elke euro die geinvestererd wordt in dit project is dit de Return On Investment</t>
  </si>
  <si>
    <t>-7028.00</t>
  </si>
  <si>
    <t>Zeer breed, vraaggericht project gericht op het kennis maken met verschillende beroepsvaardigheden aan mensen tussen de 15 en 67 jaar. 
Reden van afwijzing betreft met name onvolledigheid in gevraagde project uitleg:
- Onduidelijk wat het project concreet inhoudt.
- Geen afzonderlijke onderbouwing hoe de aanpak en begeleiding zal zijn om doelstellingen te behalen.
- Begroting is niet gespecificeerd.
Kortom, te veel vragen en daarmee niet voldoende informatie om positief te waarderen.</t>
  </si>
  <si>
    <t>Het begeleiden van jongeren met multi problematieken met uitstroom naar werk, zelfstandig ondernemerschap of maatschappelijke impact. Dit doen wij doormiddel van onze leer werk ontwikkel lab.</t>
  </si>
  <si>
    <t>1. Deelnemers tussen de 15 en 67 jaar helpen zich voor te bereiden op de arbeidsmarkt door persoonlijke begeleiding te bieden, waarbij ze hun interesses kunnen ontdekken en verschillende beroepsmogelijkheden kunnen verkennen.
2. Deelnemers leren essentiële vaardigheden om effectief samen te werken en hun motivatie te verhogen.
3. Na afloop van de training ontvangen deelnemers een certificaat en ongeveer zes maanden ondersteuning van een jobcoach.
4. De focus ligt op drie belangrijke gebieden: begeleiding naar werk, begeleiding naar ondernemerschap, en begeleiding bij het maken van maatschappelijke impact.</t>
  </si>
  <si>
    <t>Input: Deelnemers tussen de 15 en 67 jaar ontvangen persoonlijke en praktische begeleiding door het programma. Ze worden blootgesteld aan verschillende beroepen, trainingen in samenwerking, en modules die basis- en werkvaardigheden aanleren.
Activiteiten:De deelnemers doorlopen verschillende modules gericht op het ontwikkelen van specifieke vaardigheden. Ze ontvangen ook voortdurende steun van een jobcoach en praktijkbegeleiding van een mentor die op de werkvloer aanwezig is.
Output:Aan het einde van het traject hebben de deelnemers een certificaat verworven, essentiële vaardigheden ontwikkeld, en ervaring opgedaan in hun gekozen vakgebied.
Outcomes:Deelnemers hebben een grotere kans op duurzame en succesvolle arbeidsparticipatie door de verworven vaardigheden en certificaten. Ze zijn beter voorbereid op de arbeidsmarkt en hebben hun zelfvertrouwen verhoogd.
Impact:Het uiteindelijke doel is om een langdurige positieve verandering in de levens van de deelnemers te bewerkstelligen, waardoor ze economisch zelfstandig kunnen worden en een positieve bijdrage aan de maatschappij kunnen leveren.</t>
  </si>
  <si>
    <t>Jongeren met een detentie verleden zonder vog</t>
  </si>
  <si>
    <t>Het KXY LAB programma realiseert zowel sociale als economische impact: Sociale Impact:Door individuen te ondersteunen in hun persoonlijke en professionele ontwikkeling, draagt het programma bij aan verbeterde sociale inclusie, zelfvertrouwen en maatschappelijke betrokkenheid. Deelnemers krijgen de kans om een netwerk op te bouwen en maatschappelijke impact te maken via hun gekozen beroepen en activiteiten.
Economische Impact:Deelnemers vergroten hun kansen op duurzame werkgelegenheid door de aangeleerde vaardigheden en certificeringen. Dit bevordert hun economische zelfstandigheid en draagt bij aan de algemene economische gezondheid door het creëren van bekwame arbeidskrachten.</t>
  </si>
  <si>
    <t>€ 35000 voor 50 kandidaten 
Inclusief: personeelskosten, materiaal, locatie kosten, en eventuele operationele of administratieve kosten.
12 maanden traject</t>
  </si>
  <si>
    <t>Zorg &amp; Welzijn, Bouw, Techniek &amp; Productie, Handel &amp; Dienstverlening, Horeca &amp; Detailhandel, Onderwijs &amp; Cultuur (Wetenschap), ICT, Media &amp; Communicatie</t>
  </si>
  <si>
    <t>https://go.getpartnerpulse.com/modules/cmsdata/download?file=V5bOJxNS7vvR-4R6JayqjbOFrtwIQ39sL-yC8h1zH5yS71LL4vH213aHx4wsB6hT0</t>
  </si>
  <si>
    <t>Re-integratieprogramma Stichting Station Roffa - De Droom van Rotterdam-Zuid</t>
  </si>
  <si>
    <t>Stichting Station Roffa</t>
  </si>
  <si>
    <t>394.93</t>
  </si>
  <si>
    <t>0.71</t>
  </si>
  <si>
    <t>35338</t>
  </si>
  <si>
    <t>4.73</t>
  </si>
  <si>
    <t>25054.40</t>
  </si>
  <si>
    <t>-10283.60</t>
  </si>
  <si>
    <t>Expert 1</t>
  </si>
  <si>
    <t>Het project in Rotterdam-Zuid is vraaggericht op een brede doelgroep en heeft een grote groep financiers.
Reden van afwijzing betreft met name onvolledigheid in gevraagde project uitleg:
- Het is niet duidelijk wat het plan precies inhoudt, wat gaan jullie nu precies doen en hoe?
- We misten een onderbouwing van projectplan (vergeten te uploaden?)
- Niet meetbaar wanneer het project als geslaagd wordt beschouwd.
- Wordt nazorg geleverd aan een deelnemer na het meedoen aan dit project?
Kortom, te veel vragen en daarmee niet voldoende informatie om positief te waarderen.</t>
  </si>
  <si>
    <t>De missie van Stichting Station Roffa is het bieden van professionele ondersteuning en coaching aan hulpbehoevende inwoners van Rotterdam-Zuid, met als doelstelling; zelfstandigheid en zelfredzaamheid, gelinkt aan (vrijwillig en/of betaald) werk. Door het samenbrengen van een diverse groep sociale ondernemers en maatschappelijke initiatieven zet Station Roffa zich in voor een positieve ontwikkeling van Rotterdam-Zuid en haar bewoners in een inclusieve en ondersteunende omgeving.</t>
  </si>
  <si>
    <t>Expert 2</t>
  </si>
  <si>
    <t>Expert 3</t>
  </si>
  <si>
    <t>Stichting Station Roffa heeft als doelstelling om 60 inwoners van Rotterdam-Zuid jaarlijks te helpen en te ondersteunen richting een positievere toekomst gelinkt aan de maatschappelijke programma’s die worden aangeboden;
1.	Het bieden van een werkervaringsplek (met behoud van uitkering)
2.	Dagbesteding 
3.	Vrijwilligerswerk 
4.	Doorstroming naar een opleiding
5.	Doorstroming naar betaald werk
6.	Persoonlijke ontwikkeling</t>
  </si>
  <si>
    <t>Bij Stichting Station Roffa is iedereen welkom, ongeacht hun geloof, financiële positie, culturele achtergrond, etniciteit, genderidentiteit of seksuele oriëntatie. Wij streven ernaar om een plek te zijn zonder drempel, waar iedereen kan binnenstappen. Door middel van persoonlijke en professionele begeleiding bieden wij deelnemers rust, veiligheid en geborgenheid. Geleidelijk aan nemen de deelnemers, in samenwerking met onze begeleiders en vrijwilligers, de stappen voorwaarts die zij zelf willen zetten. Dit zorgt voor perspectief bij de deelnemers en een toename in zelfredzaamheid. We zijn ons bewust van de belemmeringen die er kunnen zijn voor onze doelgroep, maar we willen mensen aanmoedigen om weer in zichzelf te geloven, ongeacht hun huidige situatie. Het initiatief ligt bij de persoon zelf, maar onze deur staat altijd wagenwijd open om mensen te verwelkomen. Ons doel is om te zorgen voor een positieve verandering in het leven van de mensen die deelnemen aan het reïntegratie programma bij Station Roffa.</t>
  </si>
  <si>
    <t>Score Duur van impact</t>
  </si>
  <si>
    <t>13</t>
  </si>
  <si>
    <t>7</t>
  </si>
  <si>
    <t>Wij zullen onze doelstelling om deelnemers naar werk te begeleiden waarborgen door persoonlijke en professionele begeleiding te bieden aan de deelnemers in een veilige omgeving. We geven de deelnemers ruimte om fouten te maken, zolang ze intrinsiek gemotiveerd zijn om stappen vooruit te zetten in hun persoonlijke en professionele leven.</t>
  </si>
  <si>
    <t>Score Aantal Levensdomeinen</t>
  </si>
  <si>
    <t>De aangevraagde bijdrage van €35.388,29 zou de deelname van 13 deelnemers aan het reintegratieprogramma Station Roffa 2024 bekostigen. Een begroting en dekkingsplan zijn toegevoegd in de onderbouwing van de aanvraag (pagina 14). Hierin worden alle projectkosten gespecificeerd en beschreven.</t>
  </si>
  <si>
    <t>Horeca &amp; Detailhandel, ICT</t>
  </si>
  <si>
    <t>Facilitair en financiële diensten</t>
  </si>
  <si>
    <t>Score Basis situatie doelgroep</t>
  </si>
  <si>
    <t>Roffa, Elise Mathilde, Fonds DBL,Verburg Fonds, LPC, Gemeente Rotterdam</t>
  </si>
  <si>
    <t>Gemiddelde per Expert</t>
  </si>
  <si>
    <t>Toegekende financiering 
1. Stichting Elise Mathilde Fonds - €5.000
2. Fonds DBL - €20.000
3. Stichting Verburg Fonds - €10.000
4. Leer-Praktijkcentrum Nationaal Programma Rotterdam-Zuid - €30.000
5. Jongerenloket gemeente Rotterdam - €18.000
6. Eigen bijdrage Stichting Station Roffa - €23.261,71
Totaal toegekende financiering: €106.261,71
In aanvraag
1. Van der Mandele Stichting - €6.500
2. Job Dura Fonds - €10.000
3. Gravin van Bylandt Stichting - €5.000
Totaal in aanvraag: €21.500</t>
  </si>
  <si>
    <t>https://go.getpartnerpulse.com/modules/cmsdata/download?file=V5bOJxNS7vvR-4R6JayqjbOFrtwIQ39sL-yC8h1zH5yS71LL4vH21wY3aSYoJZ1-0</t>
  </si>
  <si>
    <t>Met logistiek bereik je meer</t>
  </si>
  <si>
    <t>Pakkethelden</t>
  </si>
  <si>
    <t>535.79</t>
  </si>
  <si>
    <t>0.52</t>
  </si>
  <si>
    <t>4.83</t>
  </si>
  <si>
    <t>26129.60</t>
  </si>
  <si>
    <t>-23870.40</t>
  </si>
  <si>
    <t>Het is een sympathiek project maar de toelichting is onduidelijk waardoor er te veel vragen open staan om het positief te waarderen. Het is onduidelijk hoe het traject precies vormgegeven zal worden. De duur van het project, de geplande activiteiten, de begeleiding, en de kostenonderbouwing zijn niet voldoende uitgewerkt. Na het lezen van het plan is het niet duidelijk wat de doelstellingen van het project zijn en hoe deze gerealiseerd zullen worden. Overigens lijkt het erop dat het plan een kopie is van een ander project dat eerder is ingeleverd.</t>
  </si>
  <si>
    <t>Mensen een plek te bieden waar ze kunnen landen en weer wennen aan werk met uitzicht op de uistroom naar werk. Zo snel als het kan en zo langzaam als nodig. Bij ons krijgen mensen weer een toekomstperspectief + een plek waar ze welkom zijn en zich van waarde weten.</t>
  </si>
  <si>
    <t>werkleerplek bieden voor 10 mensen en mensen laten zien dat ze van waarde zijn en dat er wel mogelijkheden zijn die hen passen. We helpen hen aan sociale vaardigheden en creeeren perspectief waardoor mensen zin hebben om van de verslaving af te komen. Heel praktisch zien we dat het voor veel van onze mensen ook gewoon fijn is om buiten te fietsen en zich nuttig te voelen. Ook levert het afleveren van pakketten positieve feedback op; mensen zijn vaak blij als ze hun pakket krijgen.</t>
  </si>
  <si>
    <t>We helpen hen met hun eigen nukken om te gaan door perspectief te bieden (eigen ongemak). We leren hen werknemersvaardigheden (op tijd zijn, omgaan met feedback), laten zien dat ze zonder verslaving kunnen en creeren een netwerk als een eigen netwerk faalt. Dat laatste doen we samen met andere maatschappelijke initiatieven. Na verloop van tijd gaan we in gesprek over wat een goede vervolgstap is naar een duurzame uitstroom. Dat kan bij ons zijn.</t>
  </si>
  <si>
    <t>Arbeidsbeperkten (WIA/WAJONG/Garnatiebanen/WSW), Jongeren zonder startkwalificatie, Leerlingen (BOL/BBL) (VSO/praktijkonderwijs)</t>
  </si>
  <si>
    <t>verslaafden en daklozen en gedetineerden met recht op buiten werken</t>
  </si>
  <si>
    <t>12</t>
  </si>
  <si>
    <t>Door samen te werken met ambulant begeleiders en zelf werkplekken te creeeren</t>
  </si>
  <si>
    <t>Begeleiding op de werkvloer en communicatiemateriaal</t>
  </si>
  <si>
    <t>Transport &amp; Logistiek, Horeca &amp; Detailhandel</t>
  </si>
  <si>
    <t>Maatschappelijke organisaties</t>
  </si>
  <si>
    <t>Vergoedingen voor werktrajectbegeleiding en scholing</t>
  </si>
  <si>
    <t>https://go.getpartnerpulse.com/modules/cmsdata/download?file=V5bOJxNS7vvR-4R6JayqjbOFrtwIQ39sL-yC8h1zH5yS71LL4vH213RjFYQWseAq0</t>
  </si>
  <si>
    <t>Circulair textiel maakt alles mooier</t>
  </si>
  <si>
    <t>Textielmakers</t>
  </si>
  <si>
    <t>549.45</t>
  </si>
  <si>
    <t>Onderbouwing vanuit rikx</t>
  </si>
  <si>
    <t>0.51</t>
  </si>
  <si>
    <t>https://docs.google.com/document/d/1rQXjF2boU_c407iCafk50IHtZ2xbi9_R/edit</t>
  </si>
  <si>
    <t>4.77</t>
  </si>
  <si>
    <t>25480.00</t>
  </si>
  <si>
    <t>-24520.00</t>
  </si>
  <si>
    <t>Het is een sympathiek project maar de toelichting is onduidelijk waardoor er te veel vragen open staan om het positief te waarderen. Na het lezen van alle geleverde informatie is het niet duidelijk wat de doelstellingen van het project zijn en hoe deze gerealiseerd zullen worden. Het is onduidelijk hoe het traject precies vormgegeven zal worden. De duur van het project, de geplande activiteiten, de begeleiding, en de kostenonderbouwing zijn niet voldoende uitgewerkt. Ook is onduidelijk wat de verwachte uitkomsten zijn. De onderbouwing biedt geen verduidelijking.</t>
  </si>
  <si>
    <t>Het bieden van plekken waar mensen weer kunnen wennen aan werk. Wij begeleiden hen en leren hen ondertussen een vak aan. Naaien, procesmatig werken en omgaan met feedback zijn zaken waar iedereen wat aan heeft. Wij helpen mensen met de eerste stapjes richting uiteindelijke duurzame uitstroom. Bij ons hervinden mensen hun zelfvertrouwen en we leren hen waar ze goed in zijn. Daarmee kunnen ze de stap maken naar werk.</t>
  </si>
  <si>
    <t>werkleerplek bieden voor 10 mensen en mensen laten zien dat ze van waarde zijn en dat er wel mogelijkheden zijn die hen passen. We helpen hen aan sociale vaardigheden en creeeren perspectief waardoor mensen zin hebben om van de verslaving af te komen. Heel praktisch leren mensen bij ons ook naaien en werken aan standaard processen. Voor mensen met neurodiversiteit is dat heel fijn werk.</t>
  </si>
  <si>
    <t>Arbeidsbeperkten (WIA/WAJONG/Garnatiebanen/WSW), Jongeren zonder startkwalificatie, Leerlingen (BOL/BBL) (VSO/praktijkonderwijs), Anders, namelijk..</t>
  </si>
  <si>
    <t>Begeleiding op de werkvloer een aanpassingen aan machines</t>
  </si>
  <si>
    <t>Bouw, Techniek &amp; Productie, Handel &amp; Dienstverlening, Anders, namelijk</t>
  </si>
  <si>
    <t>Textielmaken en bedrukken</t>
  </si>
  <si>
    <t>https://go.getpartnerpulse.com/modules/cmsdata/download?file=V5bOJxNS7vvR-4R6JayqjbOFrtwIQ39sL-yC8h1zH5yS71LL4vH21yJABR-f8n7_0</t>
  </si>
  <si>
    <t>Voorbeeld bestand met ronde 1, 2, 3</t>
  </si>
  <si>
    <t>https://docs.google.com/spreadsheets/d/1GNfizoGZQ8yyE7vzwLW-z642IpqzANIG/edit?usp=sharing&amp;ouid=118235324816807079586&amp;rtpof=true&amp;sd=true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</si>
</sst>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
    <numFmt numFmtId="165" formatCode="[$€-2]\ #,##0.00"/>
  </numFmts>
  <fonts count="7">
    <font>
      <sz val="10.0"/>
      <color rgb="FF000000"/>
      <name val="Calibri"/>
      <scheme val="minor"/>
    </font>
    <font>
      <color theme="1"/>
      <name val="Calibri"/>
      <scheme val="minor"/>
    </font>
    <font>
      <b/>
      <sz val="11.0"/>
      <color theme="1"/>
      <name val="Calibri"/>
    </font>
    <font>
      <b/>
      <color theme="1"/>
      <name val="Calibri"/>
      <scheme val="minor"/>
    </font>
    <font>
      <sz val="11.0"/>
      <color theme="1"/>
      <name val="Calibri"/>
    </font>
    <font>
      <color theme="1"/>
      <name val="Arial"/>
    </font>
    <font>
      <u/>
      <color rgb="FF0000FF"/>
    </font>
  </fonts>
  <fills count="9">
    <fill>
      <patternFill patternType="none"/>
    </fill>
    <fill>
      <patternFill patternType="lightGray"/>
    </fill>
    <fill>
      <patternFill patternType="solid">
        <fgColor rgb="FFFF9900"/>
        <bgColor rgb="FFFF9900"/>
      </patternFill>
    </fill>
    <fill>
      <patternFill patternType="solid">
        <fgColor rgb="FFA4C2F4"/>
        <bgColor rgb="FFA4C2F4"/>
      </patternFill>
    </fill>
    <fill>
      <patternFill patternType="solid">
        <fgColor rgb="FFEA9999"/>
        <bgColor rgb="FFEA9999"/>
      </patternFill>
    </fill>
    <fill>
      <patternFill patternType="solid">
        <fgColor rgb="FFB6D7A8"/>
        <bgColor rgb="FFB6D7A8"/>
      </patternFill>
    </fill>
    <fill>
      <patternFill patternType="solid">
        <fgColor rgb="FFF9CB9C"/>
        <bgColor rgb="FFF9CB9C"/>
      </patternFill>
    </fill>
    <fill>
      <patternFill patternType="solid">
        <fgColor rgb="FFB4A7D6"/>
        <bgColor rgb="FFB4A7D6"/>
      </patternFill>
    </fill>
    <fill>
      <patternFill patternType="solid">
        <fgColor rgb="FFFF0000"/>
        <bgColor rgb="FFFF0000"/>
      </patternFill>
    </fill>
  </fills>
  <borders count="4">
    <border/>
    <border>
      <left style="thin">
        <color rgb="FF000000"/>
      </left>
      <right style="thin">
        <color rgb="FF000000"/>
      </right>
      <top style="thin">
        <color rgb="FF000000"/>
      </top>
      <bottom style="thin">
        <color rgb="FF000000"/>
      </bottom>
    </border>
    <border>
      <top style="thin">
        <color rgb="FF000000"/>
      </top>
      <bottom style="thin">
        <color rgb="FF000000"/>
      </bottom>
    </border>
    <border>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0" fontId="1" numFmtId="0" xfId="0" applyBorder="1" applyFont="1"/>
    <xf borderId="0" fillId="0" fontId="2" numFmtId="0" xfId="0" applyFont="1"/>
    <xf borderId="2" fillId="2" fontId="3" numFmtId="0" xfId="0" applyAlignment="1" applyBorder="1" applyFill="1" applyFont="1">
      <alignment readingOrder="0"/>
    </xf>
    <xf borderId="1" fillId="2" fontId="3" numFmtId="0" xfId="0" applyAlignment="1" applyBorder="1" applyFill="1" applyFont="1">
      <alignment horizontal="center" readingOrder="0"/>
    </xf>
    <xf borderId="0" fillId="0" fontId="1" numFmtId="0" xfId="0" applyFont="1"/>
    <xf borderId="1" fillId="2" fontId="3" numFmtId="0" xfId="0" applyBorder="1" applyFill="1" applyFont="1"/>
    <xf borderId="0" fillId="0" fontId="3" numFmtId="0" xfId="0" applyFont="1"/>
    <xf borderId="1" fillId="3" fontId="1" numFmtId="0" xfId="0" applyAlignment="1" applyBorder="1" applyFill="1" applyFont="1">
      <alignment readingOrder="0"/>
    </xf>
    <xf borderId="1" fillId="3" fontId="4" numFmtId="164" xfId="0" applyAlignment="1" applyBorder="1" applyFill="1" applyFont="1" applyNumberFormat="1">
      <alignment horizontal="center" readingOrder="0"/>
    </xf>
    <xf borderId="1" fillId="3" fontId="1" numFmtId="0" xfId="0" applyAlignment="1" applyBorder="1" applyFill="1" applyFont="1">
      <alignment horizontal="center" readingOrder="0"/>
    </xf>
    <xf borderId="1" fillId="3" fontId="1" numFmtId="0" xfId="0" applyAlignment="1" applyBorder="1" applyFill="1" applyFont="1">
      <alignment horizontal="center" readingOrder="0" shrinkToFit="0" wrapText="1"/>
    </xf>
    <xf borderId="1" fillId="3" fontId="1" numFmtId="49" xfId="0" applyAlignment="1" applyBorder="1" applyFill="1" applyFont="1" applyNumberFormat="1">
      <alignment readingOrder="0" shrinkToFit="0" wrapText="1"/>
    </xf>
    <xf borderId="1" fillId="3" fontId="1" numFmtId="0" xfId="0" applyAlignment="1" applyBorder="1" applyFill="1" applyFont="1">
      <alignment readingOrder="0" shrinkToFit="0" wrapText="1"/>
    </xf>
    <xf borderId="1" fillId="3" fontId="1" numFmtId="49" xfId="0" applyAlignment="1" applyBorder="1" applyFill="1" applyFont="1" applyNumberFormat="1">
      <alignment shrinkToFit="0" wrapText="1"/>
    </xf>
    <xf borderId="1" fillId="3" fontId="1" numFmtId="0" xfId="0" applyBorder="1" applyFill="1" applyFont="1"/>
    <xf borderId="1" fillId="4" fontId="1" numFmtId="0" xfId="0" applyAlignment="1" applyBorder="1" applyFill="1" applyFont="1">
      <alignment readingOrder="0"/>
    </xf>
    <xf borderId="1" fillId="4" fontId="1" numFmtId="0" xfId="0" applyAlignment="1" applyBorder="1" applyFill="1" applyFont="1">
      <alignment horizontal="center" readingOrder="0"/>
    </xf>
    <xf borderId="1" fillId="4" fontId="1" numFmtId="0" xfId="0" applyAlignment="1" applyBorder="1" applyFill="1" applyFont="1">
      <alignment horizontal="center" readingOrder="0" shrinkToFit="0" wrapText="1"/>
    </xf>
    <xf borderId="1" fillId="4" fontId="1" numFmtId="0" xfId="0" applyAlignment="1" applyBorder="1" applyFill="1" applyFont="1">
      <alignment readingOrder="0" shrinkToFit="0" wrapText="1"/>
    </xf>
    <xf borderId="1" fillId="4" fontId="1" numFmtId="0" xfId="0" applyBorder="1" applyFill="1" applyFont="1"/>
    <xf borderId="1" fillId="0" fontId="1" numFmtId="0" xfId="0" applyAlignment="1" applyBorder="1" applyFont="1">
      <alignment readingOrder="0"/>
    </xf>
    <xf borderId="1" fillId="0" fontId="1" numFmtId="0" xfId="0" applyAlignment="1" applyBorder="1" applyFont="1">
      <alignment horizontal="center" readingOrder="0"/>
    </xf>
    <xf borderId="1" fillId="0" fontId="1" numFmtId="0" xfId="0" applyAlignment="1" applyBorder="1" applyFont="1">
      <alignment horizontal="center" readingOrder="0" shrinkToFit="0" wrapText="1"/>
    </xf>
    <xf borderId="1" fillId="0" fontId="1" numFmtId="0" xfId="0" applyAlignment="1" applyBorder="1" applyFont="1">
      <alignment readingOrder="0" shrinkToFit="0" wrapText="1"/>
    </xf>
    <xf borderId="1" fillId="5" fontId="1" numFmtId="0" xfId="0" applyAlignment="1" applyBorder="1" applyFill="1" applyFont="1">
      <alignment readingOrder="0"/>
    </xf>
    <xf borderId="1" fillId="5" fontId="1" numFmtId="0" xfId="0" applyAlignment="1" applyBorder="1" applyFill="1" applyFont="1">
      <alignment horizontal="center" readingOrder="0"/>
    </xf>
    <xf borderId="1" fillId="5" fontId="1" numFmtId="0" xfId="0" applyAlignment="1" applyBorder="1" applyFill="1" applyFont="1">
      <alignment horizontal="center" readingOrder="0" shrinkToFit="0" wrapText="1"/>
    </xf>
    <xf borderId="1" fillId="5" fontId="1" numFmtId="0" xfId="0" applyAlignment="1" applyBorder="1" applyFill="1" applyFont="1">
      <alignment readingOrder="0" shrinkToFit="0" wrapText="1"/>
    </xf>
    <xf borderId="1" fillId="5" fontId="1" numFmtId="0" xfId="0" applyAlignment="1" applyBorder="1" applyFill="1" applyFont="1">
      <alignment shrinkToFit="0" wrapText="1"/>
    </xf>
    <xf borderId="1" fillId="5" fontId="1" numFmtId="0" xfId="0" applyBorder="1" applyFill="1" applyFont="1"/>
    <xf borderId="0" fillId="0" fontId="1" numFmtId="0" xfId="0" applyAlignment="1" applyFont="1">
      <alignment shrinkToFit="0" wrapText="1"/>
    </xf>
    <xf borderId="1" fillId="5" fontId="1" numFmtId="2" xfId="0" applyAlignment="1" applyBorder="1" applyFill="1" applyFont="1" applyNumberFormat="1">
      <alignment horizontal="center" readingOrder="0"/>
    </xf>
    <xf borderId="0" fillId="5" fontId="1" numFmtId="2" xfId="0" applyAlignment="1" applyFill="1" applyFont="1" applyNumberFormat="1">
      <alignment horizontal="center"/>
    </xf>
    <xf quotePrefix="1" borderId="1" fillId="5" fontId="1" numFmtId="49" xfId="0" applyAlignment="1" applyBorder="1" applyFill="1" applyFont="1" applyNumberFormat="1">
      <alignment horizontal="center" readingOrder="0"/>
    </xf>
    <xf borderId="1" fillId="6" fontId="1" numFmtId="0" xfId="0" applyAlignment="1" applyBorder="1" applyFill="1" applyFont="1">
      <alignment readingOrder="0"/>
    </xf>
    <xf borderId="1" fillId="6" fontId="1" numFmtId="1" xfId="0" applyAlignment="1" applyBorder="1" applyFill="1" applyFont="1" applyNumberFormat="1">
      <alignment horizontal="center" readingOrder="0"/>
    </xf>
    <xf borderId="1" fillId="6" fontId="1" numFmtId="0" xfId="0" applyAlignment="1" applyBorder="1" applyFill="1" applyFont="1">
      <alignment horizontal="center" readingOrder="0"/>
    </xf>
    <xf borderId="1" fillId="6" fontId="1" numFmtId="0" xfId="0" applyAlignment="1" applyBorder="1" applyFill="1" applyFont="1">
      <alignment horizontal="center" readingOrder="0" shrinkToFit="0" wrapText="1"/>
    </xf>
    <xf borderId="1" fillId="6" fontId="1" numFmtId="0" xfId="0" applyAlignment="1" applyBorder="1" applyFill="1" applyFont="1">
      <alignment readingOrder="0" shrinkToFit="0" wrapText="1"/>
    </xf>
    <xf borderId="1" fillId="6" fontId="1" numFmtId="0" xfId="0" applyBorder="1" applyFill="1" applyFont="1"/>
    <xf borderId="0" fillId="2" fontId="1" numFmtId="0" xfId="0" applyFill="1" applyFont="1"/>
    <xf borderId="1" fillId="7" fontId="1" numFmtId="0" xfId="0" applyAlignment="1" applyBorder="1" applyFill="1" applyFont="1">
      <alignment readingOrder="0"/>
    </xf>
    <xf borderId="0" fillId="2" fontId="3" numFmtId="0" xfId="0" applyFill="1" applyFont="1"/>
    <xf borderId="1" fillId="7" fontId="1" numFmtId="165" xfId="0" applyAlignment="1" applyBorder="1" applyFill="1" applyFont="1" applyNumberFormat="1">
      <alignment horizontal="center" readingOrder="0"/>
    </xf>
    <xf borderId="1" fillId="7" fontId="1" numFmtId="0" xfId="0" applyAlignment="1" applyBorder="1" applyFill="1" applyFont="1">
      <alignment horizontal="center" readingOrder="0"/>
    </xf>
    <xf borderId="1" fillId="7" fontId="1" numFmtId="0" xfId="0" applyAlignment="1" applyBorder="1" applyFill="1" applyFont="1">
      <alignment horizontal="center" readingOrder="0" shrinkToFit="0" wrapText="1"/>
    </xf>
    <xf borderId="1" fillId="7" fontId="1" numFmtId="0" xfId="0" applyAlignment="1" applyBorder="1" applyFill="1" applyFont="1">
      <alignment readingOrder="0" shrinkToFit="0" wrapText="1"/>
    </xf>
    <xf borderId="1" fillId="7" fontId="1" numFmtId="0" xfId="0" applyBorder="1" applyFill="1" applyFont="1"/>
    <xf borderId="1" fillId="7" fontId="1" numFmtId="1" xfId="0" applyAlignment="1" applyBorder="1" applyFill="1" applyFont="1" applyNumberFormat="1">
      <alignment horizontal="center" readingOrder="0"/>
    </xf>
    <xf borderId="0" fillId="8" fontId="1" numFmtId="0" xfId="0" applyFill="1" applyFont="1"/>
    <xf borderId="3" fillId="7" fontId="1" numFmtId="0" xfId="0" applyAlignment="1" applyBorder="1" applyFill="1" applyFont="1">
      <alignment readingOrder="0"/>
    </xf>
    <xf borderId="0" fillId="0" fontId="5" numFmtId="0" xfId="0" applyAlignment="1" applyFont="1">
      <alignment vertical="bottom"/>
    </xf>
    <xf borderId="1" fillId="2" fontId="1" numFmtId="0" xfId="0" applyBorder="1" applyFill="1" applyFont="1"/>
    <xf borderId="1" fillId="2" fontId="1" numFmtId="0" xfId="0" applyAlignment="1" applyBorder="1" applyFill="1" applyFont="1">
      <alignment horizontal="center" readingOrder="0"/>
    </xf>
    <xf borderId="0" fillId="0" fontId="1" numFmtId="0" xfId="0" applyAlignment="1" applyFont="1">
      <alignment readingOrder="0"/>
    </xf>
    <xf borderId="0" fillId="0" fontId="1" numFmtId="2" xfId="0" applyAlignment="1" applyFont="1" applyNumberFormat="1">
      <alignment horizontal="center"/>
    </xf>
    <xf borderId="0" fillId="0" fontId="1" numFmtId="2" xfId="0" applyFont="1" applyNumberFormat="1"/>
    <xf borderId="0" fillId="0" fontId="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docs.google.com/document/d/1rQXjF2boU_c407iCafk50IHtZ2xbi9_R/edit" TargetMode="External"/><Relationship Id="rId3" Type="http://schemas.openxmlformats.org/officeDocument/2006/relationships/hyperlink" Target="https://docs.google.com/spreadsheets/d/1GNfizoGZQ8yyE7vzwLW-z642IpqzANIG/edit?usp=sharing&amp;ouid=118235324816807079586&amp;rtpof=true&amp;sd=true" TargetMode="Externa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ocs.google.com/document/d/1rQXjF2boU_c407iCafk50IHtZ2xbi9_R/edit" TargetMode="External"/><Relationship Id="rId3" Type="http://schemas.openxmlformats.org/officeDocument/2006/relationships/hyperlink" Target="https://docs.google.com/spreadsheets/d/1GNfizoGZQ8yyE7vzwLW-z642IpqzANIG/edit?usp=sharing&amp;ouid=118235324816807079586&amp;rtpof=true&amp;sd=true" TargetMode="External"/><Relationship Id="rId4" Type="http://schemas.openxmlformats.org/officeDocument/2006/relationships/drawing" Target="../drawings/drawing2.xml"/><Relationship Id="rId5"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5.43"/>
    <col customWidth="1" min="5" max="5" width="28.86"/>
    <col customWidth="1" min="6" max="6" width="25.43"/>
    <col customWidth="1" min="7" max="7" width="58.14"/>
    <col customWidth="1" min="8" max="8" width="42.43"/>
  </cols>
  <sheetData>
    <row r="1">
      <c r="B1" s="1"/>
      <c r="C1" s="1"/>
      <c r="D1" s="1"/>
      <c r="E1" s="1"/>
      <c r="F1" s="1"/>
      <c r="G1" s="1"/>
      <c r="H1" s="1"/>
      <c r="I1" s="1"/>
      <c r="J1" s="1"/>
      <c r="K1" s="1"/>
    </row>
    <row r="2">
      <c r="A2" s="3" t="s">
        <v>1</v>
      </c>
      <c r="B2" s="4" t="s">
        <v>29</v>
      </c>
      <c r="C2" s="4" t="s">
        <v>36</v>
      </c>
      <c r="D2" s="4" t="s">
        <v>37</v>
      </c>
      <c r="E2" s="4" t="s">
        <v>39</v>
      </c>
      <c r="F2" s="4" t="s">
        <v>40</v>
      </c>
      <c r="G2" s="4" t="s">
        <v>42</v>
      </c>
      <c r="H2" s="4" t="str">
        <f>IFERROR(__xludf.DUMMYFUNCTION("GOOGLETRANSLATE(G2, ""auto"", ""en"")"),"Explanation")</f>
        <v>Explanation</v>
      </c>
      <c r="I2" s="6"/>
      <c r="J2" s="6"/>
      <c r="K2" s="6"/>
      <c r="L2" s="7"/>
      <c r="M2" s="7"/>
      <c r="N2" s="7"/>
      <c r="O2" s="7"/>
      <c r="P2" s="7"/>
      <c r="Q2" s="7"/>
      <c r="R2" s="7"/>
      <c r="S2" s="7"/>
      <c r="T2" s="7"/>
      <c r="U2" s="7"/>
      <c r="V2" s="7"/>
      <c r="W2" s="7"/>
      <c r="X2" s="7"/>
      <c r="Y2" s="7"/>
      <c r="Z2" s="7"/>
      <c r="AA2" s="7"/>
      <c r="AB2" s="7"/>
      <c r="AC2" s="7"/>
      <c r="AD2" s="7"/>
    </row>
    <row r="3">
      <c r="A3" s="8" t="s">
        <v>6</v>
      </c>
      <c r="B3" s="9">
        <v>28500.0</v>
      </c>
      <c r="C3" s="10" t="s">
        <v>71</v>
      </c>
      <c r="D3" s="10" t="s">
        <v>73</v>
      </c>
      <c r="E3" s="11" t="s">
        <v>76</v>
      </c>
      <c r="F3" s="11" t="s">
        <v>79</v>
      </c>
      <c r="G3" s="12" t="s">
        <v>82</v>
      </c>
      <c r="H3" s="14" t="str">
        <f>IFERROR(__xludf.DUMMYFUNCTION("GOOGLETRANSLATE(G3, ""auto"", ""en"")"),"Amount required to start the project")</f>
        <v>Amount required to start the project</v>
      </c>
      <c r="I3" s="15"/>
      <c r="J3" s="15"/>
      <c r="K3" s="15"/>
    </row>
    <row r="4">
      <c r="A4" s="8" t="s">
        <v>22</v>
      </c>
      <c r="B4" s="10">
        <v>18.0</v>
      </c>
      <c r="C4" s="10" t="s">
        <v>71</v>
      </c>
      <c r="D4" s="10" t="s">
        <v>73</v>
      </c>
      <c r="E4" s="11" t="s">
        <v>76</v>
      </c>
      <c r="F4" s="11" t="s">
        <v>79</v>
      </c>
      <c r="G4" s="13" t="s">
        <v>110</v>
      </c>
      <c r="H4" s="14" t="str">
        <f>IFERROR(__xludf.DUMMYFUNCTION("GOOGLETRANSLATE(G4, ""auto"", ""en"")"),"Expected number of participants successfully leaving the project")</f>
        <v>Expected number of participants successfully leaving the project</v>
      </c>
      <c r="I4" s="15"/>
      <c r="J4" s="15"/>
      <c r="K4" s="15"/>
    </row>
    <row r="5">
      <c r="A5" s="8" t="s">
        <v>24</v>
      </c>
      <c r="B5" s="10">
        <v>18.0</v>
      </c>
      <c r="C5" s="10" t="s">
        <v>71</v>
      </c>
      <c r="D5" s="10" t="s">
        <v>73</v>
      </c>
      <c r="E5" s="11" t="s">
        <v>76</v>
      </c>
      <c r="F5" s="11" t="s">
        <v>79</v>
      </c>
      <c r="G5" s="13" t="s">
        <v>116</v>
      </c>
      <c r="H5" s="14" t="str">
        <f>IFERROR(__xludf.DUMMYFUNCTION("GOOGLETRANSLATE(G5, ""auto"", ""en"")"),"Number of participants who might not successfully leave the project but do acquire new skills")</f>
        <v>Number of participants who might not successfully leave the project but do acquire new skills</v>
      </c>
      <c r="I5" s="15"/>
      <c r="J5" s="15"/>
      <c r="K5" s="15"/>
    </row>
    <row r="6">
      <c r="A6" s="8" t="s">
        <v>121</v>
      </c>
      <c r="B6" s="10">
        <v>0.0</v>
      </c>
      <c r="C6" s="10" t="s">
        <v>71</v>
      </c>
      <c r="D6" s="10" t="s">
        <v>73</v>
      </c>
      <c r="E6" s="11" t="s">
        <v>76</v>
      </c>
      <c r="F6" s="11" t="s">
        <v>79</v>
      </c>
      <c r="G6" s="13" t="s">
        <v>126</v>
      </c>
      <c r="H6" s="14" t="str">
        <f>IFERROR(__xludf.DUMMYFUNCTION("GOOGLETRANSLATE(G6, ""auto"", ""en"")"),"Are the project costs fully covered by the Rikx financing application, or is another financing application required? This question influences the success of the project and, consequently, directly affects the Rikx calculation.")</f>
        <v>Are the project costs fully covered by the Rikx financing application, or is another financing application required? This question influences the success of the project and, consequently, directly affects the Rikx calculation.</v>
      </c>
      <c r="I6" s="15"/>
      <c r="J6" s="15"/>
      <c r="K6" s="15"/>
    </row>
    <row r="7">
      <c r="A7" s="16" t="s">
        <v>45</v>
      </c>
      <c r="B7" s="17">
        <v>0.0</v>
      </c>
      <c r="C7" s="17" t="s">
        <v>71</v>
      </c>
      <c r="D7" s="17" t="s">
        <v>73</v>
      </c>
      <c r="E7" s="18" t="s">
        <v>137</v>
      </c>
      <c r="F7" s="18" t="s">
        <v>79</v>
      </c>
      <c r="G7" s="19"/>
      <c r="H7" s="20"/>
      <c r="I7" s="20"/>
      <c r="J7" s="20"/>
      <c r="K7" s="20"/>
    </row>
    <row r="8">
      <c r="A8" s="21"/>
      <c r="B8" s="22"/>
      <c r="C8" s="22"/>
      <c r="D8" s="22"/>
      <c r="E8" s="23"/>
      <c r="F8" s="24"/>
      <c r="G8" s="24"/>
      <c r="H8" s="1"/>
      <c r="I8" s="1"/>
      <c r="J8" s="1"/>
      <c r="K8" s="1"/>
    </row>
    <row r="9">
      <c r="A9" s="25" t="s">
        <v>49</v>
      </c>
      <c r="B9" s="26">
        <v>4.0</v>
      </c>
      <c r="C9" s="26" t="s">
        <v>171</v>
      </c>
      <c r="D9" s="26" t="s">
        <v>173</v>
      </c>
      <c r="E9" s="27" t="s">
        <v>177</v>
      </c>
      <c r="F9" s="27" t="s">
        <v>180</v>
      </c>
      <c r="G9" s="29" t="s">
        <v>183</v>
      </c>
      <c r="H9" s="29" t="str">
        <f>IFERROR(__xludf.DUMMYFUNCTION("GOOGLETRANSLATE(G9, ""auto"", ""en"")"),"From valuation to a monetary value
The expert team assigns a rating (1-10) to each project proposal. To arrive at a final valuation score, we multiply the score by the reach, i.e., the number of people helped within the project. In doing so, we distinguis"&amp;"h between outflow to employment and skill acquisition. The number of people outflowing to employment counts five times, the number of people with new skills once. The weighted number is assigned a value from 1 to 5 using a scale.
1 = 1
2-5 = 2
5-10 = 3
1"&amp;"0-25 = 4
&gt;25 = 5")</f>
        <v>From valuation to a monetary value
The expert team assigns a rating (1-10) to each project proposal. To arrive at a final valuation score, we multiply the score by the reach, i.e., the number of people helped within the project. In doing so, we distinguish between outflow to employment and skill acquisition. The number of people outflowing to employment counts five times, the number of people with new skills once. The weighted number is assigned a value from 1 to 5 using a scale.
1 = 1
2-5 = 2
5-10 = 3
10-25 = 4
&gt;25 = 5</v>
      </c>
      <c r="I9" s="30"/>
      <c r="J9" s="30"/>
      <c r="K9" s="30"/>
      <c r="L9" s="31"/>
    </row>
    <row r="10">
      <c r="A10" s="25" t="s">
        <v>191</v>
      </c>
      <c r="B10" s="32">
        <f>((B4*5)+(B5*1)/6)</f>
        <v>93</v>
      </c>
      <c r="C10" s="26" t="s">
        <v>171</v>
      </c>
      <c r="D10" s="26" t="s">
        <v>173</v>
      </c>
      <c r="E10" s="27" t="s">
        <v>177</v>
      </c>
      <c r="F10" s="27" t="s">
        <v>180</v>
      </c>
      <c r="G10" s="28" t="s">
        <v>219</v>
      </c>
      <c r="H10" s="29" t="str">
        <f>IFERROR(__xludf.DUMMYFUNCTION("GOOGLETRANSLATE(G10, ""auto"", ""en"")"),"Work * 5, 
Skill * 1 
/6")</f>
        <v>Work * 5, 
Skill * 1 
/6</v>
      </c>
      <c r="I10" s="30"/>
      <c r="J10" s="30"/>
      <c r="K10" s="30"/>
    </row>
    <row r="11">
      <c r="A11" s="25" t="s">
        <v>7</v>
      </c>
      <c r="B11" s="33">
        <f>SUM(B37:D37)/3</f>
        <v>6.944444444</v>
      </c>
      <c r="C11" s="26" t="s">
        <v>171</v>
      </c>
      <c r="D11" s="26" t="s">
        <v>173</v>
      </c>
      <c r="E11" s="27" t="s">
        <v>228</v>
      </c>
      <c r="F11" s="27" t="s">
        <v>180</v>
      </c>
      <c r="G11" s="28" t="s">
        <v>231</v>
      </c>
      <c r="H11" s="29" t="str">
        <f>IFERROR(__xludf.DUMMYFUNCTION("GOOGLETRANSLATE(G11, ""auto"", ""en"")"),"Expert average")</f>
        <v>Expert average</v>
      </c>
      <c r="I11" s="30"/>
      <c r="J11" s="30"/>
      <c r="K11" s="30"/>
    </row>
    <row r="12">
      <c r="A12" s="25" t="s">
        <v>235</v>
      </c>
      <c r="B12" s="34" t="s">
        <v>237</v>
      </c>
      <c r="C12" s="26" t="s">
        <v>71</v>
      </c>
      <c r="D12" s="26" t="s">
        <v>173</v>
      </c>
      <c r="E12" s="27" t="s">
        <v>177</v>
      </c>
      <c r="F12" s="27" t="s">
        <v>180</v>
      </c>
      <c r="G12" s="28" t="s">
        <v>241</v>
      </c>
      <c r="H12" s="29" t="str">
        <f>IFERROR(__xludf.DUMMYFUNCTION("GOOGLETRANSLATE(G12, ""auto"", ""en"")"),"An additional option from the experts for an advantage or disadvantage of the experts. The bonus/malus can be assigned individually by an exporter or collectively. In the portals, the bonus/malus is included in the calculation as a collective. At the indi"&amp;"vidual level, it is an indication
++ = 1.2
+ = 1.1
- = 1.1
-- = -1.2
")</f>
        <v>An additional option from the experts for an advantage or disadvantage of the experts. The bonus/malus can be assigned individually by an exporter or collectively. In the portals, the bonus/malus is included in the calculation as a collective. At the individual level, it is an indication
++ = 1.2
+ = 1.1
- = 1.1
-- = -1.2
</v>
      </c>
      <c r="I12" s="30"/>
      <c r="J12" s="30"/>
      <c r="K12" s="30"/>
    </row>
    <row r="13">
      <c r="A13" s="25" t="s">
        <v>248</v>
      </c>
      <c r="B13" s="32">
        <f>(B11*B11)*1.1</f>
        <v>53.04783951</v>
      </c>
      <c r="C13" s="26" t="s">
        <v>171</v>
      </c>
      <c r="D13" s="26" t="s">
        <v>173</v>
      </c>
      <c r="E13" s="27" t="s">
        <v>177</v>
      </c>
      <c r="F13" s="27" t="s">
        <v>180</v>
      </c>
      <c r="G13" s="28" t="s">
        <v>258</v>
      </c>
      <c r="H13" s="29" t="str">
        <f>IFERROR(__xludf.DUMMYFUNCTION("GOOGLETRANSLATE(G13, ""auto"", ""en"")"),"The IS +/- BM is a combination of the bonus/malus calculation using the impact score M and a multiplication with itself. This calculation step is necessary to increase the difference between the projects. Then, the step 75% operation is easier to perform "&amp;"if the amounts are further apart.")</f>
        <v>The IS +/- BM is a combination of the bonus/malus calculation using the impact score M and a multiplication with itself. This calculation step is necessary to increase the difference between the projects. Then, the step 75% operation is easier to perform if the amounts are further apart.</v>
      </c>
      <c r="I13" s="30"/>
      <c r="J13" s="30"/>
      <c r="K13" s="30"/>
    </row>
    <row r="14">
      <c r="A14" s="25" t="s">
        <v>262</v>
      </c>
      <c r="B14" s="32">
        <f>B13*B9</f>
        <v>212.191358</v>
      </c>
      <c r="C14" s="26" t="s">
        <v>171</v>
      </c>
      <c r="D14" s="26" t="s">
        <v>173</v>
      </c>
      <c r="E14" s="27" t="s">
        <v>177</v>
      </c>
      <c r="F14" s="27" t="s">
        <v>180</v>
      </c>
      <c r="G14" s="28" t="s">
        <v>273</v>
      </c>
      <c r="H14" s="29" t="str">
        <f>IFERROR(__xludf.DUMMYFUNCTION("GOOGLETRANSLATE(G14, ""auto"", ""en"")"),"The impact value calculation uses the Scale multiplied by the IS +/- BM. The more people you have helped with the project, the greater the impact value.")</f>
        <v>The impact value calculation uses the Scale multiplied by the IS +/- BM. The more people you have helped with the project, the greater the impact value.</v>
      </c>
      <c r="I14" s="30"/>
      <c r="J14" s="30"/>
      <c r="K14" s="30"/>
    </row>
    <row r="15">
      <c r="A15" s="25" t="s">
        <v>276</v>
      </c>
      <c r="B15" s="32">
        <f>(100-B7)/100</f>
        <v>1</v>
      </c>
      <c r="C15" s="26" t="s">
        <v>171</v>
      </c>
      <c r="D15" s="26" t="s">
        <v>173</v>
      </c>
      <c r="E15" s="27" t="s">
        <v>177</v>
      </c>
      <c r="F15" s="27" t="s">
        <v>180</v>
      </c>
      <c r="G15" s="28" t="s">
        <v>283</v>
      </c>
      <c r="H15" s="29" t="str">
        <f>IFERROR(__xludf.DUMMYFUNCTION("GOOGLETRANSLATE(G15, ""auto"", ""en"")"),"Interim calculation to determine the percentage of co-financing relative to the project costs.")</f>
        <v>Interim calculation to determine the percentage of co-financing relative to the project costs.</v>
      </c>
      <c r="I15" s="30"/>
      <c r="J15" s="30"/>
      <c r="K15" s="30"/>
    </row>
    <row r="16">
      <c r="A16" s="25" t="s">
        <v>285</v>
      </c>
      <c r="B16" s="32">
        <f>B14*B15</f>
        <v>212.191358</v>
      </c>
      <c r="C16" s="26" t="s">
        <v>171</v>
      </c>
      <c r="D16" s="26" t="s">
        <v>173</v>
      </c>
      <c r="E16" s="27" t="s">
        <v>177</v>
      </c>
      <c r="F16" s="27" t="s">
        <v>180</v>
      </c>
      <c r="G16" s="28" t="s">
        <v>296</v>
      </c>
      <c r="H16" s="29" t="str">
        <f>IFERROR(__xludf.DUMMYFUNCTION("GOOGLETRANSLATE(G16, ""auto"", ""en"")"),"The ratio between the project costs and the required external financing.")</f>
        <v>The ratio between the project costs and the required external financing.</v>
      </c>
      <c r="I16" s="30"/>
      <c r="J16" s="30"/>
      <c r="K16" s="30"/>
    </row>
    <row r="17">
      <c r="A17" s="25" t="s">
        <v>3</v>
      </c>
      <c r="B17" s="32">
        <f>B3/B16</f>
        <v>134.3127273</v>
      </c>
      <c r="C17" s="26" t="s">
        <v>171</v>
      </c>
      <c r="D17" s="26" t="s">
        <v>173</v>
      </c>
      <c r="E17" s="27" t="s">
        <v>177</v>
      </c>
      <c r="F17" s="27" t="s">
        <v>180</v>
      </c>
      <c r="G17" s="28" t="s">
        <v>304</v>
      </c>
      <c r="H17" s="29" t="str">
        <f>IFERROR(__xludf.DUMMYFUNCTION("GOOGLETRANSLATE(G17, ""auto"", ""en"")"),"In this calculation, the impact is calculated using the project costs. The 75% determination is performed on this column/value. The lower the cost vs. impact, the better.")</f>
        <v>In this calculation, the impact is calculated using the project costs. The 75% determination is performed on this column/value. The lower the cost vs. impact, the better.</v>
      </c>
      <c r="I17" s="30"/>
      <c r="J17" s="30"/>
      <c r="K17" s="30"/>
    </row>
    <row r="18">
      <c r="A18" s="21"/>
      <c r="B18" s="22"/>
      <c r="C18" s="22"/>
      <c r="D18" s="22"/>
      <c r="E18" s="23"/>
      <c r="F18" s="24"/>
      <c r="G18" s="24"/>
      <c r="H18" s="24"/>
      <c r="I18" s="1"/>
      <c r="J18" s="1"/>
      <c r="K18" s="1"/>
    </row>
    <row r="19">
      <c r="A19" s="35" t="s">
        <v>10</v>
      </c>
      <c r="B19" s="36">
        <v>280.0</v>
      </c>
      <c r="C19" s="37" t="s">
        <v>71</v>
      </c>
      <c r="D19" s="37" t="s">
        <v>319</v>
      </c>
      <c r="E19" s="38" t="s">
        <v>137</v>
      </c>
      <c r="F19" s="38" t="s">
        <v>180</v>
      </c>
      <c r="G19" s="39" t="s">
        <v>322</v>
      </c>
      <c r="H19" s="39" t="str">
        <f>IFERROR(__xludf.DUMMYFUNCTION("GOOGLETRANSLATE(G19, ""auto"", ""en"")"),"The Rikx value is the cost/impact of the 75%th project in a round. The Rikx value is a manual step determined in the 'Expert session' process step. See the Projects tab (Rikx round 4).")</f>
        <v>The Rikx value is the cost/impact of the 75%th project in a round. The Rikx value is a manual step determined in the 'Expert session' process step. See the Projects tab (Rikx round 4).</v>
      </c>
      <c r="I19" s="40"/>
      <c r="J19" s="40"/>
      <c r="K19" s="40"/>
    </row>
    <row r="20">
      <c r="A20" s="35" t="s">
        <v>331</v>
      </c>
      <c r="B20" s="36">
        <f>B19/10</f>
        <v>28</v>
      </c>
      <c r="C20" s="37" t="s">
        <v>171</v>
      </c>
      <c r="D20" s="37" t="s">
        <v>173</v>
      </c>
      <c r="E20" s="38" t="s">
        <v>177</v>
      </c>
      <c r="F20" s="38" t="s">
        <v>180</v>
      </c>
      <c r="G20" s="39" t="s">
        <v>341</v>
      </c>
      <c r="H20" s="39" t="str">
        <f>IFERROR(__xludf.DUMMYFUNCTION("GOOGLETRANSLATE(G20, ""auto"", ""en"")"),"The Rikx value has been divided by ten to arrive at an amount that is more manageable for small investors (perhaps private individuals).")</f>
        <v>The Rikx value has been divided by ten to arrive at an amount that is more manageable for small investors (perhaps private individuals).</v>
      </c>
      <c r="I20" s="40"/>
      <c r="J20" s="40"/>
      <c r="K20" s="40"/>
    </row>
    <row r="21">
      <c r="A21" s="21"/>
      <c r="B21" s="22"/>
      <c r="C21" s="22"/>
      <c r="D21" s="22"/>
      <c r="E21" s="22"/>
      <c r="F21" s="24"/>
      <c r="G21" s="24"/>
      <c r="H21" s="24"/>
      <c r="I21" s="1"/>
      <c r="J21" s="1"/>
      <c r="K21" s="1"/>
    </row>
    <row r="22">
      <c r="A22" s="42" t="s">
        <v>8</v>
      </c>
      <c r="B22" s="44">
        <f>B16*B19</f>
        <v>59413.58025</v>
      </c>
      <c r="C22" s="45" t="s">
        <v>171</v>
      </c>
      <c r="D22" s="45" t="s">
        <v>173</v>
      </c>
      <c r="E22" s="46" t="s">
        <v>177</v>
      </c>
      <c r="F22" s="46" t="s">
        <v>180</v>
      </c>
      <c r="G22" s="47" t="s">
        <v>352</v>
      </c>
      <c r="H22" s="47" t="str">
        <f>IFERROR(__xludf.DUMMYFUNCTION("GOOGLETRANSLATE(G22, ""auto"", ""en"")"),"The calculated impact value of the project in euros using the Rikx method")</f>
        <v>The calculated impact value of the project in euros using the Rikx method</v>
      </c>
      <c r="I22" s="48"/>
      <c r="J22" s="48"/>
      <c r="K22" s="48"/>
    </row>
    <row r="23">
      <c r="A23" s="42" t="s">
        <v>359</v>
      </c>
      <c r="B23" s="49">
        <f>B3/B20</f>
        <v>1017.857143</v>
      </c>
      <c r="C23" s="45" t="s">
        <v>171</v>
      </c>
      <c r="D23" s="45" t="s">
        <v>173</v>
      </c>
      <c r="E23" s="46" t="s">
        <v>177</v>
      </c>
      <c r="F23" s="46" t="s">
        <v>180</v>
      </c>
      <c r="G23" s="47" t="s">
        <v>365</v>
      </c>
      <c r="H23" s="47" t="str">
        <f>IFERROR(__xludf.DUMMYFUNCTION("GOOGLETRANSLATE(G23, ""auto"", ""en"")"),"The total number of rickshaws that can be purchased before the project costs are met and the project can start. Investment in the added value can continue.")</f>
        <v>The total number of rickshaws that can be purchased before the project costs are met and the project can start. Investment in the added value can continue.</v>
      </c>
      <c r="I23" s="48"/>
      <c r="J23" s="48"/>
      <c r="K23" s="48"/>
    </row>
    <row r="24">
      <c r="A24" s="42" t="s">
        <v>9</v>
      </c>
      <c r="B24" s="44">
        <f>B22-B3</f>
        <v>30913.58025</v>
      </c>
      <c r="C24" s="45" t="s">
        <v>171</v>
      </c>
      <c r="D24" s="45" t="s">
        <v>173</v>
      </c>
      <c r="E24" s="46" t="s">
        <v>177</v>
      </c>
      <c r="F24" s="46" t="s">
        <v>180</v>
      </c>
      <c r="G24" s="47" t="s">
        <v>378</v>
      </c>
      <c r="H24" s="47" t="str">
        <f>IFERROR(__xludf.DUMMYFUNCTION("GOOGLETRANSLATE(G24, ""auto"", ""en"")"),"The calculated added value of this project in relation to the project costs, as a result of the total impact value, expressed in euros.")</f>
        <v>The calculated added value of this project in relation to the project costs, as a result of the total impact value, expressed in euros.</v>
      </c>
      <c r="I24" s="48"/>
      <c r="J24" s="48"/>
      <c r="K24" s="48"/>
    </row>
    <row r="25">
      <c r="A25" s="51" t="s">
        <v>4</v>
      </c>
      <c r="B25" s="44">
        <f>B24/B3</f>
        <v>1.084687026</v>
      </c>
      <c r="C25" s="45" t="s">
        <v>171</v>
      </c>
      <c r="D25" s="45" t="s">
        <v>173</v>
      </c>
      <c r="E25" s="46" t="s">
        <v>177</v>
      </c>
      <c r="F25" s="46" t="s">
        <v>180</v>
      </c>
      <c r="G25" s="47" t="s">
        <v>389</v>
      </c>
      <c r="H25" s="47" t="str">
        <f>IFERROR(__xludf.DUMMYFUNCTION("GOOGLETRANSLATE(G25, ""auto"", ""en"")"),"For every euro invested in this project, this is the Return On Investment")</f>
        <v>For every euro invested in this project, this is the Return On Investment</v>
      </c>
      <c r="I25" s="48"/>
      <c r="J25" s="48"/>
      <c r="K25" s="48"/>
    </row>
    <row r="26" ht="21.0" customHeight="1">
      <c r="B26" s="22"/>
      <c r="C26" s="22"/>
      <c r="D26" s="22"/>
      <c r="E26" s="24"/>
      <c r="F26" s="24"/>
      <c r="G26" s="24"/>
      <c r="H26" s="1"/>
      <c r="I26" s="1"/>
      <c r="J26" s="1"/>
      <c r="K26" s="1"/>
    </row>
    <row r="31">
      <c r="F31" s="52"/>
      <c r="G31" s="52"/>
    </row>
    <row r="33">
      <c r="A33" s="53"/>
      <c r="B33" s="54" t="s">
        <v>408</v>
      </c>
      <c r="C33" s="54" t="s">
        <v>411</v>
      </c>
      <c r="D33" s="54" t="s">
        <v>412</v>
      </c>
      <c r="E33" s="4" t="s">
        <v>42</v>
      </c>
    </row>
    <row r="34">
      <c r="A34" s="21" t="s">
        <v>415</v>
      </c>
      <c r="B34" s="22">
        <v>9.0</v>
      </c>
      <c r="C34" s="22">
        <v>7.5</v>
      </c>
      <c r="D34" s="22">
        <v>8.0</v>
      </c>
      <c r="E34" s="1"/>
    </row>
    <row r="35">
      <c r="A35" s="21" t="s">
        <v>419</v>
      </c>
      <c r="B35" s="22">
        <v>5.0</v>
      </c>
      <c r="C35" s="22">
        <v>4.0</v>
      </c>
      <c r="D35" s="22">
        <v>7.0</v>
      </c>
      <c r="E35" s="1"/>
    </row>
    <row r="36">
      <c r="A36" s="21" t="s">
        <v>423</v>
      </c>
      <c r="B36" s="22">
        <v>8.0</v>
      </c>
      <c r="C36" s="22">
        <v>8.0</v>
      </c>
      <c r="D36" s="22">
        <v>6.0</v>
      </c>
      <c r="E36" s="1"/>
    </row>
    <row r="37">
      <c r="A37" s="55" t="s">
        <v>425</v>
      </c>
      <c r="B37" s="56">
        <f t="shared" ref="B37:D37" si="1">AVERAGE(B34:B36)</f>
        <v>7.333333333</v>
      </c>
      <c r="C37" s="56">
        <f t="shared" si="1"/>
        <v>6.5</v>
      </c>
      <c r="D37" s="56">
        <f t="shared" si="1"/>
        <v>7</v>
      </c>
    </row>
    <row r="38">
      <c r="C38" s="57"/>
      <c r="D38" s="57"/>
    </row>
    <row r="42">
      <c r="A42" s="55" t="s">
        <v>451</v>
      </c>
      <c r="B42" s="58" t="s">
        <v>453</v>
      </c>
    </row>
    <row r="43">
      <c r="A43" s="55" t="s">
        <v>465</v>
      </c>
      <c r="B43" s="58" t="s">
        <v>466</v>
      </c>
    </row>
  </sheetData>
  <hyperlinks>
    <hyperlink r:id="rId2" ref="B42"/>
    <hyperlink r:id="rId3" ref="B43"/>
  </hyperlink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5.43"/>
    <col customWidth="1" min="5" max="5" width="28.86"/>
    <col customWidth="1" min="6" max="6" width="25.43"/>
    <col customWidth="1" min="7" max="7" width="53.14"/>
  </cols>
  <sheetData>
    <row r="1">
      <c r="B1" s="1"/>
      <c r="C1" s="1"/>
      <c r="D1" s="1"/>
      <c r="E1" s="1"/>
      <c r="F1" s="1"/>
      <c r="G1" s="1"/>
      <c r="H1" s="1"/>
      <c r="I1" s="1"/>
      <c r="J1" s="1"/>
      <c r="K1" s="1"/>
    </row>
    <row r="2">
      <c r="A2" s="3" t="s">
        <v>1</v>
      </c>
      <c r="B2" s="4" t="s">
        <v>29</v>
      </c>
      <c r="C2" s="4" t="s">
        <v>36</v>
      </c>
      <c r="D2" s="4" t="s">
        <v>37</v>
      </c>
      <c r="E2" s="4" t="s">
        <v>39</v>
      </c>
      <c r="F2" s="4" t="s">
        <v>40</v>
      </c>
      <c r="G2" s="4" t="s">
        <v>42</v>
      </c>
      <c r="H2" s="6"/>
      <c r="I2" s="6"/>
      <c r="J2" s="6"/>
      <c r="K2" s="6"/>
      <c r="L2" s="7"/>
      <c r="M2" s="7"/>
      <c r="N2" s="7"/>
      <c r="O2" s="7"/>
      <c r="P2" s="7"/>
      <c r="Q2" s="7"/>
      <c r="R2" s="7"/>
      <c r="S2" s="7"/>
      <c r="T2" s="7"/>
      <c r="U2" s="7"/>
      <c r="V2" s="7"/>
      <c r="W2" s="7"/>
      <c r="X2" s="7"/>
      <c r="Y2" s="7"/>
      <c r="Z2" s="7"/>
      <c r="AA2" s="7"/>
      <c r="AB2" s="7"/>
      <c r="AC2" s="7"/>
      <c r="AD2" s="7"/>
    </row>
    <row r="3">
      <c r="A3" s="8" t="s">
        <v>6</v>
      </c>
      <c r="B3" s="9">
        <v>28500.0</v>
      </c>
      <c r="C3" s="10" t="s">
        <v>71</v>
      </c>
      <c r="D3" s="10" t="s">
        <v>73</v>
      </c>
      <c r="E3" s="11" t="s">
        <v>76</v>
      </c>
      <c r="F3" s="11" t="s">
        <v>79</v>
      </c>
      <c r="G3" s="13" t="s">
        <v>82</v>
      </c>
      <c r="H3" s="15"/>
      <c r="I3" s="15"/>
      <c r="J3" s="15"/>
      <c r="K3" s="15"/>
    </row>
    <row r="4">
      <c r="A4" s="8" t="s">
        <v>22</v>
      </c>
      <c r="B4" s="10">
        <v>18.0</v>
      </c>
      <c r="C4" s="10" t="s">
        <v>71</v>
      </c>
      <c r="D4" s="10" t="s">
        <v>73</v>
      </c>
      <c r="E4" s="11" t="s">
        <v>76</v>
      </c>
      <c r="F4" s="11" t="s">
        <v>79</v>
      </c>
      <c r="G4" s="13" t="s">
        <v>110</v>
      </c>
      <c r="H4" s="15"/>
      <c r="I4" s="15"/>
      <c r="J4" s="15"/>
      <c r="K4" s="15"/>
    </row>
    <row r="5">
      <c r="A5" s="8" t="s">
        <v>24</v>
      </c>
      <c r="B5" s="10">
        <v>18.0</v>
      </c>
      <c r="C5" s="10" t="s">
        <v>71</v>
      </c>
      <c r="D5" s="10" t="s">
        <v>73</v>
      </c>
      <c r="E5" s="11" t="s">
        <v>76</v>
      </c>
      <c r="F5" s="11" t="s">
        <v>79</v>
      </c>
      <c r="G5" s="13" t="s">
        <v>116</v>
      </c>
      <c r="H5" s="15"/>
      <c r="I5" s="15"/>
      <c r="J5" s="15"/>
      <c r="K5" s="15"/>
    </row>
    <row r="6">
      <c r="A6" s="8" t="s">
        <v>121</v>
      </c>
      <c r="B6" s="10">
        <v>0.0</v>
      </c>
      <c r="C6" s="10" t="s">
        <v>71</v>
      </c>
      <c r="D6" s="10" t="s">
        <v>73</v>
      </c>
      <c r="E6" s="11" t="s">
        <v>76</v>
      </c>
      <c r="F6" s="11" t="s">
        <v>79</v>
      </c>
      <c r="G6" s="13" t="s">
        <v>126</v>
      </c>
      <c r="H6" s="15"/>
      <c r="I6" s="15"/>
      <c r="J6" s="15"/>
      <c r="K6" s="15"/>
    </row>
    <row r="7">
      <c r="A7" s="16" t="s">
        <v>45</v>
      </c>
      <c r="B7" s="17">
        <v>0.0</v>
      </c>
      <c r="C7" s="17" t="s">
        <v>71</v>
      </c>
      <c r="D7" s="17" t="s">
        <v>73</v>
      </c>
      <c r="E7" s="18" t="s">
        <v>137</v>
      </c>
      <c r="F7" s="18" t="s">
        <v>79</v>
      </c>
      <c r="G7" s="19"/>
      <c r="H7" s="20"/>
      <c r="I7" s="20"/>
      <c r="J7" s="20"/>
      <c r="K7" s="20"/>
    </row>
    <row r="8">
      <c r="A8" s="21"/>
      <c r="B8" s="22"/>
      <c r="C8" s="22"/>
      <c r="D8" s="22"/>
      <c r="E8" s="23"/>
      <c r="F8" s="24"/>
      <c r="G8" s="24"/>
      <c r="H8" s="1"/>
      <c r="I8" s="1"/>
      <c r="J8" s="1"/>
      <c r="K8" s="1"/>
    </row>
    <row r="9">
      <c r="A9" s="25" t="s">
        <v>49</v>
      </c>
      <c r="B9" s="26">
        <v>4.0</v>
      </c>
      <c r="C9" s="26" t="s">
        <v>171</v>
      </c>
      <c r="D9" s="26" t="s">
        <v>173</v>
      </c>
      <c r="E9" s="27" t="s">
        <v>177</v>
      </c>
      <c r="F9" s="27" t="s">
        <v>180</v>
      </c>
      <c r="G9" s="28" t="s">
        <v>183</v>
      </c>
      <c r="H9" s="30"/>
      <c r="I9" s="30"/>
      <c r="J9" s="30"/>
      <c r="K9" s="30"/>
    </row>
    <row r="10">
      <c r="A10" s="25" t="s">
        <v>191</v>
      </c>
      <c r="B10" s="32">
        <f>((B4*5)+(B5*1)/6)</f>
        <v>93</v>
      </c>
      <c r="C10" s="26" t="s">
        <v>171</v>
      </c>
      <c r="D10" s="26" t="s">
        <v>173</v>
      </c>
      <c r="E10" s="27" t="s">
        <v>177</v>
      </c>
      <c r="F10" s="27" t="s">
        <v>180</v>
      </c>
      <c r="G10" s="28" t="s">
        <v>219</v>
      </c>
      <c r="H10" s="30"/>
      <c r="I10" s="30"/>
      <c r="J10" s="30"/>
      <c r="K10" s="30"/>
    </row>
    <row r="11">
      <c r="A11" s="25" t="s">
        <v>7</v>
      </c>
      <c r="B11" s="33">
        <f>SUM(B37:D37)/3</f>
        <v>6.944444444</v>
      </c>
      <c r="C11" s="26" t="s">
        <v>171</v>
      </c>
      <c r="D11" s="26" t="s">
        <v>173</v>
      </c>
      <c r="E11" s="27" t="s">
        <v>228</v>
      </c>
      <c r="F11" s="27" t="s">
        <v>180</v>
      </c>
      <c r="G11" s="28" t="s">
        <v>231</v>
      </c>
      <c r="H11" s="30"/>
      <c r="I11" s="30"/>
      <c r="J11" s="30"/>
      <c r="K11" s="30"/>
    </row>
    <row r="12">
      <c r="A12" s="25" t="s">
        <v>235</v>
      </c>
      <c r="B12" s="34" t="s">
        <v>237</v>
      </c>
      <c r="C12" s="26" t="s">
        <v>71</v>
      </c>
      <c r="D12" s="26" t="s">
        <v>173</v>
      </c>
      <c r="E12" s="27" t="s">
        <v>177</v>
      </c>
      <c r="F12" s="27" t="s">
        <v>180</v>
      </c>
      <c r="G12" s="28" t="s">
        <v>241</v>
      </c>
      <c r="H12" s="30"/>
      <c r="I12" s="30"/>
      <c r="J12" s="30"/>
      <c r="K12" s="30"/>
    </row>
    <row r="13">
      <c r="A13" s="25" t="s">
        <v>248</v>
      </c>
      <c r="B13" s="32">
        <f>(B11*B11)*1.1</f>
        <v>53.04783951</v>
      </c>
      <c r="C13" s="26" t="s">
        <v>171</v>
      </c>
      <c r="D13" s="26" t="s">
        <v>173</v>
      </c>
      <c r="E13" s="27" t="s">
        <v>177</v>
      </c>
      <c r="F13" s="27" t="s">
        <v>180</v>
      </c>
      <c r="G13" s="28" t="s">
        <v>258</v>
      </c>
      <c r="H13" s="30"/>
      <c r="I13" s="30"/>
      <c r="J13" s="30"/>
      <c r="K13" s="30"/>
    </row>
    <row r="14">
      <c r="A14" s="25" t="s">
        <v>262</v>
      </c>
      <c r="B14" s="32">
        <f>B13*B9</f>
        <v>212.191358</v>
      </c>
      <c r="C14" s="26" t="s">
        <v>171</v>
      </c>
      <c r="D14" s="26" t="s">
        <v>173</v>
      </c>
      <c r="E14" s="27" t="s">
        <v>177</v>
      </c>
      <c r="F14" s="27" t="s">
        <v>180</v>
      </c>
      <c r="G14" s="28" t="s">
        <v>273</v>
      </c>
      <c r="H14" s="30"/>
      <c r="I14" s="30"/>
      <c r="J14" s="30"/>
      <c r="K14" s="30"/>
    </row>
    <row r="15">
      <c r="A15" s="25" t="s">
        <v>276</v>
      </c>
      <c r="B15" s="32">
        <f>(100-B7)/100</f>
        <v>1</v>
      </c>
      <c r="C15" s="26" t="s">
        <v>171</v>
      </c>
      <c r="D15" s="26" t="s">
        <v>173</v>
      </c>
      <c r="E15" s="27" t="s">
        <v>177</v>
      </c>
      <c r="F15" s="27" t="s">
        <v>180</v>
      </c>
      <c r="G15" s="28" t="s">
        <v>283</v>
      </c>
      <c r="H15" s="25"/>
      <c r="I15" s="30"/>
      <c r="J15" s="30"/>
      <c r="K15" s="30"/>
    </row>
    <row r="16">
      <c r="A16" s="25" t="s">
        <v>285</v>
      </c>
      <c r="B16" s="32">
        <f>B14*B15</f>
        <v>212.191358</v>
      </c>
      <c r="C16" s="26" t="s">
        <v>171</v>
      </c>
      <c r="D16" s="26" t="s">
        <v>173</v>
      </c>
      <c r="E16" s="27" t="s">
        <v>177</v>
      </c>
      <c r="F16" s="27" t="s">
        <v>180</v>
      </c>
      <c r="G16" s="28" t="s">
        <v>296</v>
      </c>
      <c r="H16" s="30"/>
      <c r="I16" s="30"/>
      <c r="J16" s="30"/>
      <c r="K16" s="30"/>
    </row>
    <row r="17">
      <c r="A17" s="25" t="s">
        <v>3</v>
      </c>
      <c r="B17" s="32">
        <f>B3/B16</f>
        <v>134.3127273</v>
      </c>
      <c r="C17" s="26" t="s">
        <v>171</v>
      </c>
      <c r="D17" s="26" t="s">
        <v>173</v>
      </c>
      <c r="E17" s="27" t="s">
        <v>177</v>
      </c>
      <c r="F17" s="27" t="s">
        <v>180</v>
      </c>
      <c r="G17" s="28" t="s">
        <v>304</v>
      </c>
      <c r="H17" s="30"/>
      <c r="I17" s="30"/>
      <c r="J17" s="30"/>
      <c r="K17" s="30"/>
    </row>
    <row r="18">
      <c r="A18" s="21"/>
      <c r="B18" s="22"/>
      <c r="C18" s="22"/>
      <c r="D18" s="22"/>
      <c r="E18" s="23"/>
      <c r="F18" s="24"/>
      <c r="G18" s="24"/>
      <c r="H18" s="1"/>
      <c r="I18" s="1"/>
      <c r="J18" s="1"/>
      <c r="K18" s="1"/>
    </row>
    <row r="19">
      <c r="A19" s="35" t="s">
        <v>10</v>
      </c>
      <c r="B19" s="36">
        <v>280.0</v>
      </c>
      <c r="C19" s="37" t="s">
        <v>71</v>
      </c>
      <c r="D19" s="37" t="s">
        <v>319</v>
      </c>
      <c r="E19" s="38" t="s">
        <v>137</v>
      </c>
      <c r="F19" s="38" t="s">
        <v>180</v>
      </c>
      <c r="G19" s="39" t="s">
        <v>322</v>
      </c>
      <c r="H19" s="40"/>
      <c r="I19" s="40"/>
      <c r="J19" s="40"/>
      <c r="K19" s="40"/>
    </row>
    <row r="20">
      <c r="A20" s="35" t="s">
        <v>331</v>
      </c>
      <c r="B20" s="36">
        <f>B19/10</f>
        <v>28</v>
      </c>
      <c r="C20" s="37" t="s">
        <v>171</v>
      </c>
      <c r="D20" s="37" t="s">
        <v>173</v>
      </c>
      <c r="E20" s="38" t="s">
        <v>177</v>
      </c>
      <c r="F20" s="38" t="s">
        <v>180</v>
      </c>
      <c r="G20" s="39" t="s">
        <v>341</v>
      </c>
      <c r="H20" s="40"/>
      <c r="I20" s="40"/>
      <c r="J20" s="40"/>
      <c r="K20" s="40"/>
    </row>
    <row r="21">
      <c r="A21" s="21"/>
      <c r="B21" s="22"/>
      <c r="C21" s="22"/>
      <c r="D21" s="22"/>
      <c r="E21" s="22"/>
      <c r="F21" s="24"/>
      <c r="G21" s="24"/>
      <c r="H21" s="1"/>
      <c r="I21" s="1"/>
      <c r="J21" s="1"/>
      <c r="K21" s="1"/>
    </row>
    <row r="22">
      <c r="A22" s="42" t="s">
        <v>8</v>
      </c>
      <c r="B22" s="44">
        <f>B16*B19</f>
        <v>59413.58025</v>
      </c>
      <c r="C22" s="45" t="s">
        <v>171</v>
      </c>
      <c r="D22" s="45" t="s">
        <v>173</v>
      </c>
      <c r="E22" s="46" t="s">
        <v>177</v>
      </c>
      <c r="F22" s="46" t="s">
        <v>180</v>
      </c>
      <c r="G22" s="47" t="s">
        <v>352</v>
      </c>
      <c r="H22" s="48"/>
      <c r="I22" s="48"/>
      <c r="J22" s="48"/>
      <c r="K22" s="48"/>
    </row>
    <row r="23">
      <c r="A23" s="42" t="s">
        <v>359</v>
      </c>
      <c r="B23" s="49">
        <f>B3/B20</f>
        <v>1017.857143</v>
      </c>
      <c r="C23" s="45" t="s">
        <v>171</v>
      </c>
      <c r="D23" s="45" t="s">
        <v>173</v>
      </c>
      <c r="E23" s="46" t="s">
        <v>177</v>
      </c>
      <c r="F23" s="46" t="s">
        <v>180</v>
      </c>
      <c r="G23" s="47" t="s">
        <v>365</v>
      </c>
      <c r="H23" s="48"/>
      <c r="I23" s="48"/>
      <c r="J23" s="48"/>
      <c r="K23" s="48"/>
    </row>
    <row r="24">
      <c r="A24" s="42" t="s">
        <v>9</v>
      </c>
      <c r="B24" s="44">
        <f>B22-B3</f>
        <v>30913.58025</v>
      </c>
      <c r="C24" s="45" t="s">
        <v>171</v>
      </c>
      <c r="D24" s="45" t="s">
        <v>173</v>
      </c>
      <c r="E24" s="46" t="s">
        <v>177</v>
      </c>
      <c r="F24" s="46" t="s">
        <v>180</v>
      </c>
      <c r="G24" s="47" t="s">
        <v>378</v>
      </c>
      <c r="H24" s="48"/>
      <c r="I24" s="48"/>
      <c r="J24" s="48"/>
      <c r="K24" s="48"/>
    </row>
    <row r="25">
      <c r="A25" s="51" t="s">
        <v>4</v>
      </c>
      <c r="B25" s="44">
        <f>B24/B3</f>
        <v>1.084687026</v>
      </c>
      <c r="C25" s="45" t="s">
        <v>171</v>
      </c>
      <c r="D25" s="45" t="s">
        <v>173</v>
      </c>
      <c r="E25" s="46" t="s">
        <v>177</v>
      </c>
      <c r="F25" s="46" t="s">
        <v>180</v>
      </c>
      <c r="G25" s="47" t="s">
        <v>389</v>
      </c>
      <c r="H25" s="48"/>
      <c r="I25" s="48"/>
      <c r="J25" s="48"/>
      <c r="K25" s="48"/>
    </row>
    <row r="26" ht="21.0" customHeight="1">
      <c r="B26" s="22"/>
      <c r="C26" s="22"/>
      <c r="D26" s="22"/>
      <c r="E26" s="24"/>
      <c r="F26" s="24"/>
      <c r="G26" s="24"/>
      <c r="H26" s="1"/>
      <c r="I26" s="1"/>
      <c r="J26" s="1"/>
      <c r="K26" s="1"/>
    </row>
    <row r="31">
      <c r="F31" s="52"/>
      <c r="G31" s="52"/>
    </row>
    <row r="33">
      <c r="A33" s="53"/>
      <c r="B33" s="54" t="s">
        <v>408</v>
      </c>
      <c r="C33" s="54" t="s">
        <v>411</v>
      </c>
      <c r="D33" s="54" t="s">
        <v>412</v>
      </c>
      <c r="E33" s="4" t="s">
        <v>42</v>
      </c>
    </row>
    <row r="34">
      <c r="A34" s="21" t="s">
        <v>415</v>
      </c>
      <c r="B34" s="22">
        <v>9.0</v>
      </c>
      <c r="C34" s="22">
        <v>7.5</v>
      </c>
      <c r="D34" s="22">
        <v>8.0</v>
      </c>
      <c r="E34" s="1"/>
    </row>
    <row r="35">
      <c r="A35" s="21" t="s">
        <v>419</v>
      </c>
      <c r="B35" s="22">
        <v>5.0</v>
      </c>
      <c r="C35" s="22">
        <v>4.0</v>
      </c>
      <c r="D35" s="22">
        <v>7.0</v>
      </c>
      <c r="E35" s="1"/>
    </row>
    <row r="36">
      <c r="A36" s="21" t="s">
        <v>423</v>
      </c>
      <c r="B36" s="22">
        <v>8.0</v>
      </c>
      <c r="C36" s="22">
        <v>8.0</v>
      </c>
      <c r="D36" s="22">
        <v>6.0</v>
      </c>
      <c r="E36" s="1"/>
    </row>
    <row r="37">
      <c r="A37" s="55" t="s">
        <v>425</v>
      </c>
      <c r="B37" s="56">
        <f t="shared" ref="B37:D37" si="1">AVERAGE(B34:B36)</f>
        <v>7.333333333</v>
      </c>
      <c r="C37" s="56">
        <f t="shared" si="1"/>
        <v>6.5</v>
      </c>
      <c r="D37" s="56">
        <f t="shared" si="1"/>
        <v>7</v>
      </c>
    </row>
    <row r="38">
      <c r="C38" s="57"/>
      <c r="D38" s="57"/>
    </row>
    <row r="42">
      <c r="A42" s="55" t="s">
        <v>451</v>
      </c>
      <c r="B42" s="58" t="s">
        <v>453</v>
      </c>
    </row>
    <row r="43">
      <c r="A43" s="55" t="s">
        <v>465</v>
      </c>
      <c r="B43" s="58" t="s">
        <v>466</v>
      </c>
    </row>
  </sheetData>
  <hyperlinks>
    <hyperlink r:id="rId2" ref="B42"/>
    <hyperlink r:id="rId3" ref="B43"/>
  </hyperlinks>
  <drawing r:id="rId4"/>
  <legacy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75"/>
  <cols>
    <col customWidth="1" min="1" max="1" width="77.0"/>
    <col customWidth="1" min="2" max="2" width="32.57"/>
    <col customWidth="1" min="3" max="3" width="17.0"/>
    <col customWidth="1" min="4" max="7" width="9.29"/>
    <col customWidth="1" min="8" max="8" width="16.14"/>
    <col customWidth="1" min="9" max="9" width="17.0"/>
    <col customWidth="1" min="10" max="10" width="23.14"/>
    <col customWidth="1" min="11" max="11" width="15.29"/>
    <col customWidth="1" min="12" max="12" width="14.71"/>
    <col customWidth="1" min="13" max="13" width="35.0"/>
    <col customWidth="1" min="14" max="14" width="32.86"/>
    <col customWidth="1" min="15" max="15" width="16.29"/>
    <col customWidth="1" min="16" max="16" width="21.43"/>
    <col customWidth="1" min="17" max="17" width="37.14"/>
    <col customWidth="1" min="18" max="18" width="19.14"/>
    <col customWidth="1" min="19" max="19" width="83.29"/>
    <col customWidth="1" min="20" max="20" width="14.71"/>
    <col customWidth="1" min="21" max="21" width="13.0"/>
    <col customWidth="1" min="22" max="22" width="18.71"/>
    <col customWidth="1" min="23" max="23" width="40.57"/>
    <col customWidth="1" min="24" max="24" width="62.14"/>
    <col customWidth="1" min="25" max="25" width="44.57"/>
    <col customWidth="1" min="26" max="26" width="50.43"/>
    <col customWidth="1" min="27" max="27" width="29.43"/>
    <col customWidth="1" min="28" max="28" width="80.86"/>
    <col customWidth="1" min="29" max="29" width="28.0"/>
    <col customWidth="1" min="30" max="30" width="11.57"/>
    <col customWidth="1" min="31" max="31" width="16.29"/>
    <col customWidth="1" min="32" max="32" width="36.86"/>
    <col customWidth="1" min="33" max="33" width="25.29"/>
    <col customWidth="1" min="34" max="34" width="23.14"/>
    <col customWidth="1" min="35" max="35" width="20.57"/>
    <col customWidth="1" min="36" max="36" width="62.0"/>
    <col customWidth="1" min="37" max="37" width="40.29"/>
    <col customWidth="1" min="38" max="38" width="31.14"/>
    <col customWidth="1" min="39" max="39" width="24.71"/>
    <col customWidth="1" min="40" max="40" width="31.0"/>
    <col customWidth="1" min="41" max="41" width="46.29"/>
    <col customWidth="1" min="42" max="42" width="38.43"/>
    <col customWidth="1" min="43" max="43" width="36.57"/>
    <col customWidth="1" min="44" max="44" width="25.14"/>
    <col customWidth="1" min="45" max="47" width="9.14"/>
    <col customWidth="1" min="48" max="48" width="8.71"/>
  </cols>
  <sheetData>
    <row r="1">
      <c r="A1" s="2" t="s">
        <v>0</v>
      </c>
      <c r="B1" s="2" t="s">
        <v>2</v>
      </c>
      <c r="C1" s="2" t="s">
        <v>3</v>
      </c>
      <c r="D1" s="2" t="s">
        <v>4</v>
      </c>
      <c r="E1" s="2"/>
      <c r="F1" s="2"/>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30</v>
      </c>
      <c r="AF1" s="2" t="s">
        <v>31</v>
      </c>
      <c r="AG1" s="2" t="s">
        <v>32</v>
      </c>
      <c r="AH1" s="2" t="s">
        <v>33</v>
      </c>
      <c r="AI1" s="2" t="s">
        <v>34</v>
      </c>
      <c r="AJ1" s="2" t="s">
        <v>35</v>
      </c>
      <c r="AK1" s="2" t="s">
        <v>38</v>
      </c>
      <c r="AL1" s="2" t="s">
        <v>41</v>
      </c>
      <c r="AM1" s="2" t="s">
        <v>43</v>
      </c>
      <c r="AN1" s="2" t="s">
        <v>44</v>
      </c>
      <c r="AO1" s="2" t="s">
        <v>45</v>
      </c>
      <c r="AP1" s="2" t="s">
        <v>46</v>
      </c>
      <c r="AQ1" s="2" t="s">
        <v>47</v>
      </c>
      <c r="AR1" s="2" t="s">
        <v>48</v>
      </c>
      <c r="AS1" s="2" t="s">
        <v>49</v>
      </c>
      <c r="AT1" s="2" t="s">
        <v>50</v>
      </c>
      <c r="AU1" s="2"/>
      <c r="AV1" s="2"/>
    </row>
    <row r="2" ht="24.75" customHeight="1">
      <c r="A2" s="5" t="s">
        <v>51</v>
      </c>
      <c r="B2" s="5" t="s">
        <v>51</v>
      </c>
      <c r="C2" s="5" t="s">
        <v>52</v>
      </c>
      <c r="D2" s="5" t="s">
        <v>53</v>
      </c>
      <c r="G2" s="5" t="s">
        <v>54</v>
      </c>
      <c r="H2" s="5" t="s">
        <v>55</v>
      </c>
      <c r="I2" s="5" t="s">
        <v>56</v>
      </c>
      <c r="J2" s="5" t="s">
        <v>57</v>
      </c>
      <c r="K2" s="5" t="s">
        <v>58</v>
      </c>
      <c r="L2" s="5" t="s">
        <v>59</v>
      </c>
      <c r="M2" s="5" t="s">
        <v>60</v>
      </c>
      <c r="O2" s="5" t="s">
        <v>61</v>
      </c>
      <c r="P2" s="5" t="s">
        <v>62</v>
      </c>
      <c r="Q2" s="5" t="s">
        <v>63</v>
      </c>
      <c r="R2" s="5" t="s">
        <v>64</v>
      </c>
      <c r="S2" s="5" t="s">
        <v>65</v>
      </c>
      <c r="T2" s="5" t="s">
        <v>66</v>
      </c>
      <c r="U2" s="5" t="s">
        <v>67</v>
      </c>
      <c r="V2" s="5" t="s">
        <v>68</v>
      </c>
      <c r="W2" s="5" t="s">
        <v>69</v>
      </c>
      <c r="X2" s="5" t="s">
        <v>70</v>
      </c>
      <c r="Y2" s="5" t="s">
        <v>72</v>
      </c>
      <c r="Z2" s="5" t="s">
        <v>69</v>
      </c>
      <c r="AA2" s="5" t="s">
        <v>74</v>
      </c>
      <c r="AB2" s="5" t="s">
        <v>75</v>
      </c>
      <c r="AC2" s="5" t="s">
        <v>77</v>
      </c>
      <c r="AD2" s="5" t="s">
        <v>20</v>
      </c>
      <c r="AE2" s="5" t="s">
        <v>78</v>
      </c>
      <c r="AF2" s="5" t="s">
        <v>80</v>
      </c>
      <c r="AI2" s="5" t="s">
        <v>69</v>
      </c>
      <c r="AL2" s="5" t="s">
        <v>81</v>
      </c>
      <c r="AM2" s="5" t="s">
        <v>83</v>
      </c>
      <c r="AN2" s="5" t="s">
        <v>84</v>
      </c>
      <c r="AO2" s="5" t="s">
        <v>85</v>
      </c>
      <c r="AP2" s="5" t="s">
        <v>86</v>
      </c>
      <c r="AQ2" s="5" t="s">
        <v>87</v>
      </c>
      <c r="AR2" s="5" t="s">
        <v>88</v>
      </c>
      <c r="AS2" s="5" t="s">
        <v>89</v>
      </c>
      <c r="AT2" s="5">
        <v>165.0</v>
      </c>
    </row>
    <row r="3" ht="24.75" customHeight="1">
      <c r="A3" s="5" t="s">
        <v>90</v>
      </c>
      <c r="B3" s="5" t="s">
        <v>91</v>
      </c>
      <c r="C3" s="5" t="s">
        <v>92</v>
      </c>
      <c r="D3" s="5" t="s">
        <v>93</v>
      </c>
      <c r="G3" s="5" t="s">
        <v>94</v>
      </c>
      <c r="H3" s="5" t="s">
        <v>95</v>
      </c>
      <c r="I3" s="5" t="s">
        <v>96</v>
      </c>
      <c r="J3" s="5" t="s">
        <v>97</v>
      </c>
      <c r="K3" s="5" t="s">
        <v>98</v>
      </c>
      <c r="L3" s="5" t="s">
        <v>59</v>
      </c>
      <c r="N3" s="5" t="s">
        <v>99</v>
      </c>
      <c r="P3" s="5" t="s">
        <v>100</v>
      </c>
      <c r="Q3" s="5" t="s">
        <v>101</v>
      </c>
      <c r="R3" s="5" t="s">
        <v>102</v>
      </c>
      <c r="S3" s="5" t="s">
        <v>103</v>
      </c>
      <c r="T3" s="5" t="s">
        <v>104</v>
      </c>
      <c r="U3" s="5" t="s">
        <v>105</v>
      </c>
      <c r="V3" s="5" t="s">
        <v>106</v>
      </c>
      <c r="W3" s="5" t="s">
        <v>107</v>
      </c>
      <c r="AA3" s="5" t="s">
        <v>108</v>
      </c>
      <c r="AB3" s="5" t="s">
        <v>109</v>
      </c>
      <c r="AC3" s="5" t="s">
        <v>111</v>
      </c>
      <c r="AF3" s="5" t="s">
        <v>80</v>
      </c>
      <c r="AI3" s="5" t="s">
        <v>107</v>
      </c>
      <c r="AL3" s="5" t="s">
        <v>81</v>
      </c>
      <c r="AM3" s="5" t="s">
        <v>112</v>
      </c>
      <c r="AP3" s="5" t="s">
        <v>113</v>
      </c>
      <c r="AQ3" s="5" t="s">
        <v>114</v>
      </c>
      <c r="AR3" s="5" t="s">
        <v>88</v>
      </c>
      <c r="AS3" s="5" t="s">
        <v>115</v>
      </c>
      <c r="AT3" s="5">
        <v>150.0</v>
      </c>
    </row>
    <row r="4" ht="24.75" customHeight="1">
      <c r="A4" s="5" t="s">
        <v>117</v>
      </c>
      <c r="B4" s="5" t="s">
        <v>118</v>
      </c>
      <c r="C4" s="5" t="s">
        <v>119</v>
      </c>
      <c r="D4" s="5" t="s">
        <v>120</v>
      </c>
      <c r="G4" s="5" t="s">
        <v>54</v>
      </c>
      <c r="H4" s="5" t="s">
        <v>95</v>
      </c>
      <c r="I4" s="5" t="s">
        <v>122</v>
      </c>
      <c r="J4" s="5" t="s">
        <v>123</v>
      </c>
      <c r="K4" s="5" t="s">
        <v>124</v>
      </c>
      <c r="L4" s="5" t="s">
        <v>59</v>
      </c>
      <c r="M4" s="5" t="s">
        <v>125</v>
      </c>
      <c r="O4" s="5" t="s">
        <v>127</v>
      </c>
      <c r="P4" s="5" t="s">
        <v>128</v>
      </c>
      <c r="Q4" s="5" t="s">
        <v>129</v>
      </c>
      <c r="R4" s="5" t="s">
        <v>130</v>
      </c>
      <c r="S4" s="5" t="s">
        <v>131</v>
      </c>
      <c r="T4" s="5" t="s">
        <v>132</v>
      </c>
      <c r="U4" s="5" t="s">
        <v>133</v>
      </c>
      <c r="V4" s="5" t="s">
        <v>134</v>
      </c>
      <c r="W4" s="5" t="s">
        <v>70</v>
      </c>
      <c r="X4" s="5" t="s">
        <v>70</v>
      </c>
      <c r="Y4" s="5" t="s">
        <v>135</v>
      </c>
      <c r="Z4" s="5" t="s">
        <v>70</v>
      </c>
      <c r="AA4" s="5" t="s">
        <v>136</v>
      </c>
      <c r="AB4" s="5" t="s">
        <v>109</v>
      </c>
      <c r="AC4" s="5" t="s">
        <v>138</v>
      </c>
      <c r="AD4" s="5" t="s">
        <v>127</v>
      </c>
      <c r="AF4" s="5" t="s">
        <v>80</v>
      </c>
      <c r="AI4" s="5" t="s">
        <v>70</v>
      </c>
      <c r="AL4" s="5" t="s">
        <v>139</v>
      </c>
      <c r="AN4" s="5" t="s">
        <v>140</v>
      </c>
      <c r="AP4" s="5" t="s">
        <v>141</v>
      </c>
      <c r="AQ4" s="5" t="s">
        <v>87</v>
      </c>
      <c r="AR4" s="5" t="s">
        <v>88</v>
      </c>
      <c r="AS4" s="5" t="s">
        <v>142</v>
      </c>
      <c r="AT4" s="5">
        <v>156.0</v>
      </c>
    </row>
    <row r="5" ht="24.75" customHeight="1">
      <c r="A5" s="5" t="s">
        <v>143</v>
      </c>
      <c r="B5" s="5" t="s">
        <v>144</v>
      </c>
      <c r="C5" s="5" t="s">
        <v>145</v>
      </c>
      <c r="D5" s="5" t="s">
        <v>146</v>
      </c>
      <c r="G5" s="5" t="s">
        <v>54</v>
      </c>
      <c r="H5" s="5" t="s">
        <v>147</v>
      </c>
      <c r="I5" s="5" t="s">
        <v>148</v>
      </c>
      <c r="J5" s="5" t="s">
        <v>149</v>
      </c>
      <c r="K5" s="5" t="s">
        <v>150</v>
      </c>
      <c r="L5" s="5" t="s">
        <v>59</v>
      </c>
      <c r="M5" s="5" t="s">
        <v>151</v>
      </c>
      <c r="O5" s="5" t="s">
        <v>152</v>
      </c>
      <c r="P5" s="5" t="s">
        <v>153</v>
      </c>
      <c r="Q5" s="5" t="s">
        <v>154</v>
      </c>
      <c r="R5" s="5" t="s">
        <v>155</v>
      </c>
      <c r="S5" s="5" t="s">
        <v>156</v>
      </c>
      <c r="T5" s="5" t="s">
        <v>157</v>
      </c>
      <c r="U5" s="5" t="s">
        <v>158</v>
      </c>
      <c r="V5" s="5" t="s">
        <v>159</v>
      </c>
      <c r="W5" s="5" t="s">
        <v>160</v>
      </c>
      <c r="X5" s="5" t="s">
        <v>161</v>
      </c>
      <c r="Y5" s="5" t="s">
        <v>162</v>
      </c>
      <c r="Z5" s="5" t="s">
        <v>160</v>
      </c>
      <c r="AA5" s="5" t="s">
        <v>74</v>
      </c>
      <c r="AB5" s="5" t="s">
        <v>163</v>
      </c>
      <c r="AC5" s="5" t="s">
        <v>164</v>
      </c>
      <c r="AD5" s="5" t="s">
        <v>152</v>
      </c>
      <c r="AF5" s="5" t="s">
        <v>80</v>
      </c>
      <c r="AI5" s="5" t="s">
        <v>160</v>
      </c>
      <c r="AL5" s="5" t="s">
        <v>81</v>
      </c>
      <c r="AM5" s="5" t="s">
        <v>165</v>
      </c>
      <c r="AN5" s="5" t="s">
        <v>166</v>
      </c>
      <c r="AP5" s="5" t="s">
        <v>167</v>
      </c>
      <c r="AQ5" s="5" t="s">
        <v>87</v>
      </c>
      <c r="AR5" s="5" t="s">
        <v>88</v>
      </c>
      <c r="AS5" s="5" t="s">
        <v>115</v>
      </c>
      <c r="AT5" s="5">
        <v>159.0</v>
      </c>
    </row>
    <row r="6" ht="24.75" customHeight="1">
      <c r="A6" s="5" t="s">
        <v>168</v>
      </c>
      <c r="B6" s="5" t="s">
        <v>168</v>
      </c>
      <c r="C6" s="5" t="s">
        <v>169</v>
      </c>
      <c r="D6" s="5" t="s">
        <v>170</v>
      </c>
      <c r="G6" s="5" t="s">
        <v>54</v>
      </c>
      <c r="H6" s="5" t="s">
        <v>172</v>
      </c>
      <c r="I6" s="5" t="s">
        <v>174</v>
      </c>
      <c r="J6" s="5" t="s">
        <v>175</v>
      </c>
      <c r="K6" s="5" t="s">
        <v>176</v>
      </c>
      <c r="L6" s="5" t="s">
        <v>59</v>
      </c>
      <c r="M6" s="5" t="s">
        <v>178</v>
      </c>
      <c r="O6" s="5" t="s">
        <v>179</v>
      </c>
      <c r="P6" s="5" t="s">
        <v>181</v>
      </c>
      <c r="Q6" s="5" t="s">
        <v>182</v>
      </c>
      <c r="R6" s="5" t="s">
        <v>184</v>
      </c>
      <c r="S6" s="5" t="s">
        <v>185</v>
      </c>
      <c r="T6" s="5" t="s">
        <v>157</v>
      </c>
      <c r="U6" s="5" t="s">
        <v>186</v>
      </c>
      <c r="V6" s="5" t="s">
        <v>187</v>
      </c>
      <c r="W6" s="5" t="s">
        <v>188</v>
      </c>
      <c r="X6" s="5" t="s">
        <v>189</v>
      </c>
      <c r="Y6" s="5" t="s">
        <v>190</v>
      </c>
      <c r="Z6" s="5" t="s">
        <v>188</v>
      </c>
      <c r="AA6" s="5" t="s">
        <v>74</v>
      </c>
      <c r="AB6" s="5" t="s">
        <v>192</v>
      </c>
      <c r="AC6" s="5" t="s">
        <v>193</v>
      </c>
      <c r="AD6" s="5" t="s">
        <v>20</v>
      </c>
      <c r="AE6" s="5" t="s">
        <v>194</v>
      </c>
      <c r="AF6" s="5" t="s">
        <v>80</v>
      </c>
      <c r="AI6" s="5" t="s">
        <v>188</v>
      </c>
      <c r="AL6" s="5" t="s">
        <v>81</v>
      </c>
      <c r="AM6" s="5" t="s">
        <v>195</v>
      </c>
      <c r="AP6" s="5" t="s">
        <v>196</v>
      </c>
      <c r="AQ6" s="5" t="s">
        <v>87</v>
      </c>
      <c r="AR6" s="5" t="s">
        <v>88</v>
      </c>
      <c r="AS6" s="5" t="s">
        <v>115</v>
      </c>
      <c r="AT6" s="5">
        <v>164.0</v>
      </c>
    </row>
    <row r="7" ht="24.75" customHeight="1">
      <c r="A7" s="5" t="s">
        <v>197</v>
      </c>
      <c r="B7" s="5" t="s">
        <v>198</v>
      </c>
      <c r="C7" s="5" t="s">
        <v>199</v>
      </c>
      <c r="D7" s="5" t="s">
        <v>200</v>
      </c>
      <c r="G7" s="5" t="s">
        <v>94</v>
      </c>
      <c r="H7" s="5" t="s">
        <v>201</v>
      </c>
      <c r="I7" s="5" t="s">
        <v>202</v>
      </c>
      <c r="J7" s="5" t="s">
        <v>203</v>
      </c>
      <c r="K7" s="5" t="s">
        <v>204</v>
      </c>
      <c r="L7" s="5" t="s">
        <v>59</v>
      </c>
      <c r="N7" s="5" t="s">
        <v>205</v>
      </c>
      <c r="P7" s="5" t="s">
        <v>206</v>
      </c>
      <c r="Q7" s="5" t="s">
        <v>207</v>
      </c>
      <c r="R7" s="5" t="s">
        <v>208</v>
      </c>
      <c r="S7" s="5" t="s">
        <v>209</v>
      </c>
      <c r="T7" s="5" t="s">
        <v>210</v>
      </c>
      <c r="U7" s="5" t="s">
        <v>211</v>
      </c>
      <c r="V7" s="5" t="s">
        <v>212</v>
      </c>
      <c r="W7" s="5" t="s">
        <v>189</v>
      </c>
      <c r="X7" s="5" t="s">
        <v>115</v>
      </c>
      <c r="Y7" s="5" t="s">
        <v>213</v>
      </c>
      <c r="Z7" s="5" t="s">
        <v>189</v>
      </c>
      <c r="AA7" s="5" t="s">
        <v>214</v>
      </c>
      <c r="AB7" s="5" t="s">
        <v>163</v>
      </c>
      <c r="AC7" s="5" t="s">
        <v>215</v>
      </c>
      <c r="AD7" s="5" t="s">
        <v>216</v>
      </c>
      <c r="AE7" s="5" t="s">
        <v>217</v>
      </c>
      <c r="AF7" s="5" t="s">
        <v>80</v>
      </c>
      <c r="AI7" s="5" t="s">
        <v>189</v>
      </c>
      <c r="AL7" s="5" t="s">
        <v>139</v>
      </c>
      <c r="AQ7" s="5" t="s">
        <v>114</v>
      </c>
      <c r="AR7" s="5" t="s">
        <v>88</v>
      </c>
      <c r="AS7" s="5" t="s">
        <v>89</v>
      </c>
      <c r="AT7" s="5">
        <v>157.0</v>
      </c>
    </row>
    <row r="8" ht="24.75" customHeight="1">
      <c r="A8" s="5" t="s">
        <v>218</v>
      </c>
      <c r="B8" s="5" t="s">
        <v>118</v>
      </c>
      <c r="C8" s="5" t="s">
        <v>220</v>
      </c>
      <c r="D8" s="5" t="s">
        <v>221</v>
      </c>
      <c r="G8" s="5" t="s">
        <v>54</v>
      </c>
      <c r="H8" s="5" t="s">
        <v>222</v>
      </c>
      <c r="I8" s="5" t="s">
        <v>223</v>
      </c>
      <c r="J8" s="5" t="s">
        <v>224</v>
      </c>
      <c r="K8" s="5" t="s">
        <v>225</v>
      </c>
      <c r="L8" s="5" t="s">
        <v>59</v>
      </c>
      <c r="M8" s="5" t="s">
        <v>226</v>
      </c>
      <c r="O8" s="5" t="s">
        <v>179</v>
      </c>
      <c r="P8" s="5" t="s">
        <v>227</v>
      </c>
      <c r="Q8" s="5" t="s">
        <v>129</v>
      </c>
      <c r="R8" s="5" t="s">
        <v>229</v>
      </c>
      <c r="S8" s="5" t="s">
        <v>230</v>
      </c>
      <c r="T8" s="5" t="s">
        <v>132</v>
      </c>
      <c r="U8" s="5" t="s">
        <v>133</v>
      </c>
      <c r="V8" s="5" t="s">
        <v>232</v>
      </c>
      <c r="W8" s="5" t="s">
        <v>160</v>
      </c>
      <c r="X8" s="5" t="s">
        <v>233</v>
      </c>
      <c r="Y8" s="5" t="s">
        <v>234</v>
      </c>
      <c r="Z8" s="5" t="s">
        <v>160</v>
      </c>
      <c r="AA8" s="5" t="s">
        <v>136</v>
      </c>
      <c r="AB8" s="5" t="s">
        <v>109</v>
      </c>
      <c r="AC8" s="5" t="s">
        <v>236</v>
      </c>
      <c r="AD8" s="5" t="s">
        <v>20</v>
      </c>
      <c r="AE8" s="5" t="s">
        <v>238</v>
      </c>
      <c r="AF8" s="5" t="s">
        <v>80</v>
      </c>
      <c r="AI8" s="5" t="s">
        <v>160</v>
      </c>
      <c r="AL8" s="5" t="s">
        <v>139</v>
      </c>
      <c r="AN8" s="5" t="s">
        <v>239</v>
      </c>
      <c r="AP8" s="5" t="s">
        <v>240</v>
      </c>
      <c r="AQ8" s="5" t="s">
        <v>87</v>
      </c>
      <c r="AR8" s="5" t="s">
        <v>88</v>
      </c>
      <c r="AS8" s="5" t="s">
        <v>115</v>
      </c>
      <c r="AT8" s="5">
        <v>158.0</v>
      </c>
    </row>
    <row r="9" ht="24.75" customHeight="1">
      <c r="A9" s="5" t="s">
        <v>242</v>
      </c>
      <c r="B9" s="5" t="s">
        <v>243</v>
      </c>
      <c r="C9" s="5" t="s">
        <v>244</v>
      </c>
      <c r="D9" s="5" t="s">
        <v>245</v>
      </c>
      <c r="G9" s="5" t="s">
        <v>94</v>
      </c>
      <c r="H9" s="5" t="s">
        <v>246</v>
      </c>
      <c r="I9" s="5" t="s">
        <v>247</v>
      </c>
      <c r="J9" s="5" t="s">
        <v>249</v>
      </c>
      <c r="K9" s="5" t="s">
        <v>250</v>
      </c>
      <c r="L9" s="5" t="s">
        <v>59</v>
      </c>
      <c r="N9" s="5" t="s">
        <v>251</v>
      </c>
      <c r="P9" s="5" t="s">
        <v>252</v>
      </c>
      <c r="Q9" s="5" t="s">
        <v>253</v>
      </c>
      <c r="R9" s="5" t="s">
        <v>254</v>
      </c>
      <c r="S9" s="5" t="s">
        <v>209</v>
      </c>
      <c r="T9" s="5" t="s">
        <v>157</v>
      </c>
      <c r="U9" s="5" t="s">
        <v>255</v>
      </c>
      <c r="V9" s="5" t="s">
        <v>256</v>
      </c>
      <c r="W9" s="5" t="s">
        <v>257</v>
      </c>
      <c r="X9" s="5" t="s">
        <v>115</v>
      </c>
      <c r="Y9" s="5" t="s">
        <v>259</v>
      </c>
      <c r="Z9" s="5" t="s">
        <v>257</v>
      </c>
      <c r="AA9" s="5" t="s">
        <v>136</v>
      </c>
      <c r="AB9" s="5" t="s">
        <v>109</v>
      </c>
      <c r="AC9" s="5" t="s">
        <v>260</v>
      </c>
      <c r="AD9" s="5" t="s">
        <v>261</v>
      </c>
      <c r="AF9" s="5" t="s">
        <v>80</v>
      </c>
      <c r="AI9" s="5" t="s">
        <v>257</v>
      </c>
      <c r="AL9" s="5" t="s">
        <v>139</v>
      </c>
      <c r="AN9" s="5" t="s">
        <v>263</v>
      </c>
      <c r="AP9" s="5" t="s">
        <v>264</v>
      </c>
      <c r="AQ9" s="5" t="s">
        <v>114</v>
      </c>
      <c r="AR9" s="5" t="s">
        <v>88</v>
      </c>
      <c r="AS9" s="5" t="s">
        <v>142</v>
      </c>
      <c r="AT9" s="5">
        <v>163.0</v>
      </c>
    </row>
    <row r="10" ht="24.75" customHeight="1">
      <c r="A10" s="5" t="s">
        <v>265</v>
      </c>
      <c r="B10" s="5" t="s">
        <v>266</v>
      </c>
      <c r="C10" s="5" t="s">
        <v>267</v>
      </c>
      <c r="D10" s="5" t="s">
        <v>268</v>
      </c>
      <c r="G10" s="5" t="s">
        <v>54</v>
      </c>
      <c r="H10" s="5" t="s">
        <v>147</v>
      </c>
      <c r="I10" s="5" t="s">
        <v>269</v>
      </c>
      <c r="J10" s="5" t="s">
        <v>270</v>
      </c>
      <c r="K10" s="5" t="s">
        <v>271</v>
      </c>
      <c r="L10" s="5" t="s">
        <v>59</v>
      </c>
      <c r="M10" s="5" t="s">
        <v>272</v>
      </c>
      <c r="O10" s="5" t="s">
        <v>127</v>
      </c>
      <c r="P10" s="5" t="s">
        <v>274</v>
      </c>
      <c r="Q10" s="5" t="s">
        <v>275</v>
      </c>
      <c r="R10" s="5" t="s">
        <v>277</v>
      </c>
      <c r="S10" s="5" t="s">
        <v>278</v>
      </c>
      <c r="T10" s="5" t="s">
        <v>279</v>
      </c>
      <c r="U10" s="5" t="s">
        <v>133</v>
      </c>
      <c r="V10" s="5" t="s">
        <v>280</v>
      </c>
      <c r="W10" s="5" t="s">
        <v>189</v>
      </c>
      <c r="X10" s="5" t="s">
        <v>70</v>
      </c>
      <c r="Y10" s="5" t="s">
        <v>281</v>
      </c>
      <c r="Z10" s="5" t="s">
        <v>70</v>
      </c>
      <c r="AA10" s="5" t="s">
        <v>74</v>
      </c>
      <c r="AB10" s="5" t="s">
        <v>109</v>
      </c>
      <c r="AC10" s="5" t="s">
        <v>282</v>
      </c>
      <c r="AD10" s="5" t="s">
        <v>127</v>
      </c>
      <c r="AF10" s="5" t="s">
        <v>80</v>
      </c>
      <c r="AI10" s="5" t="s">
        <v>189</v>
      </c>
      <c r="AL10" s="5" t="s">
        <v>139</v>
      </c>
      <c r="AP10" s="5" t="s">
        <v>284</v>
      </c>
      <c r="AQ10" s="5" t="s">
        <v>87</v>
      </c>
      <c r="AR10" s="5" t="s">
        <v>88</v>
      </c>
      <c r="AS10" s="5" t="s">
        <v>89</v>
      </c>
      <c r="AT10" s="5">
        <v>161.0</v>
      </c>
    </row>
    <row r="11" ht="24.75" customHeight="1">
      <c r="A11" s="5" t="s">
        <v>286</v>
      </c>
      <c r="B11" s="5" t="s">
        <v>287</v>
      </c>
      <c r="C11" s="5" t="s">
        <v>288</v>
      </c>
      <c r="D11" s="5" t="s">
        <v>289</v>
      </c>
      <c r="G11" s="5" t="s">
        <v>54</v>
      </c>
      <c r="H11" s="5" t="s">
        <v>290</v>
      </c>
      <c r="I11" s="5" t="s">
        <v>291</v>
      </c>
      <c r="J11" s="5" t="s">
        <v>292</v>
      </c>
      <c r="K11" s="5" t="s">
        <v>293</v>
      </c>
      <c r="L11" s="5" t="s">
        <v>59</v>
      </c>
      <c r="M11" s="5" t="s">
        <v>294</v>
      </c>
      <c r="O11" s="5" t="s">
        <v>295</v>
      </c>
      <c r="P11" s="5" t="s">
        <v>297</v>
      </c>
      <c r="Q11" s="5" t="s">
        <v>298</v>
      </c>
      <c r="R11" s="5" t="s">
        <v>299</v>
      </c>
      <c r="S11" s="5" t="s">
        <v>300</v>
      </c>
      <c r="U11" s="5" t="s">
        <v>301</v>
      </c>
      <c r="W11" s="5" t="s">
        <v>257</v>
      </c>
      <c r="X11" s="5" t="s">
        <v>257</v>
      </c>
      <c r="Y11" s="5" t="s">
        <v>302</v>
      </c>
      <c r="Z11" s="5" t="s">
        <v>257</v>
      </c>
      <c r="AA11" s="5" t="s">
        <v>136</v>
      </c>
      <c r="AB11" s="5" t="s">
        <v>109</v>
      </c>
      <c r="AC11" s="5" t="s">
        <v>303</v>
      </c>
      <c r="AD11" s="5" t="s">
        <v>295</v>
      </c>
      <c r="AF11" s="5" t="s">
        <v>80</v>
      </c>
      <c r="AI11" s="5" t="s">
        <v>257</v>
      </c>
      <c r="AL11" s="5" t="s">
        <v>139</v>
      </c>
      <c r="AP11" s="5" t="s">
        <v>305</v>
      </c>
      <c r="AQ11" s="5" t="s">
        <v>87</v>
      </c>
      <c r="AR11" s="5" t="s">
        <v>88</v>
      </c>
      <c r="AS11" s="5" t="s">
        <v>142</v>
      </c>
      <c r="AT11" s="5">
        <v>154.0</v>
      </c>
    </row>
    <row r="12" ht="24.75" customHeight="1">
      <c r="A12" s="5" t="s">
        <v>306</v>
      </c>
      <c r="B12" s="5" t="s">
        <v>307</v>
      </c>
      <c r="C12" s="5" t="s">
        <v>308</v>
      </c>
      <c r="D12" s="5" t="s">
        <v>309</v>
      </c>
      <c r="G12" s="5" t="s">
        <v>54</v>
      </c>
      <c r="H12" s="5" t="s">
        <v>290</v>
      </c>
      <c r="I12" s="5" t="s">
        <v>310</v>
      </c>
      <c r="J12" s="5" t="s">
        <v>311</v>
      </c>
      <c r="K12" s="5" t="s">
        <v>312</v>
      </c>
      <c r="L12" s="5" t="s">
        <v>59</v>
      </c>
      <c r="M12" s="5" t="s">
        <v>313</v>
      </c>
      <c r="O12" s="5" t="s">
        <v>314</v>
      </c>
      <c r="P12" s="5" t="s">
        <v>315</v>
      </c>
      <c r="Q12" s="5" t="s">
        <v>316</v>
      </c>
      <c r="R12" s="5" t="s">
        <v>317</v>
      </c>
      <c r="S12" s="5" t="s">
        <v>185</v>
      </c>
      <c r="T12" s="5" t="s">
        <v>132</v>
      </c>
      <c r="U12" s="5" t="s">
        <v>67</v>
      </c>
      <c r="W12" s="5" t="s">
        <v>107</v>
      </c>
      <c r="X12" s="5" t="s">
        <v>160</v>
      </c>
      <c r="Y12" s="5" t="s">
        <v>318</v>
      </c>
      <c r="Z12" s="5" t="s">
        <v>107</v>
      </c>
      <c r="AA12" s="5" t="s">
        <v>74</v>
      </c>
      <c r="AB12" s="5" t="s">
        <v>109</v>
      </c>
      <c r="AC12" s="5" t="s">
        <v>320</v>
      </c>
      <c r="AD12" s="5" t="s">
        <v>321</v>
      </c>
      <c r="AE12" s="5" t="s">
        <v>323</v>
      </c>
      <c r="AF12" s="5" t="s">
        <v>80</v>
      </c>
      <c r="AI12" s="5" t="s">
        <v>107</v>
      </c>
      <c r="AL12" s="5" t="s">
        <v>139</v>
      </c>
      <c r="AQ12" s="5" t="s">
        <v>87</v>
      </c>
      <c r="AR12" s="5" t="s">
        <v>88</v>
      </c>
      <c r="AS12" s="5" t="s">
        <v>115</v>
      </c>
      <c r="AT12" s="5">
        <v>155.0</v>
      </c>
    </row>
    <row r="13" ht="24.75" customHeight="1">
      <c r="A13" s="5" t="s">
        <v>324</v>
      </c>
      <c r="B13" s="5" t="s">
        <v>325</v>
      </c>
      <c r="C13" s="5" t="s">
        <v>326</v>
      </c>
      <c r="D13" s="5" t="s">
        <v>327</v>
      </c>
      <c r="G13" s="5" t="s">
        <v>54</v>
      </c>
      <c r="H13" s="5" t="s">
        <v>328</v>
      </c>
      <c r="I13" s="5" t="s">
        <v>223</v>
      </c>
      <c r="J13" s="5" t="s">
        <v>224</v>
      </c>
      <c r="K13" s="5" t="s">
        <v>329</v>
      </c>
      <c r="L13" s="5" t="s">
        <v>59</v>
      </c>
      <c r="M13" s="5" t="s">
        <v>330</v>
      </c>
      <c r="O13" s="5" t="s">
        <v>127</v>
      </c>
      <c r="P13" s="5" t="s">
        <v>332</v>
      </c>
      <c r="Q13" s="5" t="s">
        <v>333</v>
      </c>
      <c r="R13" s="5" t="s">
        <v>334</v>
      </c>
      <c r="S13" s="5" t="s">
        <v>335</v>
      </c>
      <c r="T13" s="5" t="s">
        <v>336</v>
      </c>
      <c r="U13" s="5" t="s">
        <v>337</v>
      </c>
      <c r="W13" s="5" t="s">
        <v>338</v>
      </c>
      <c r="X13" s="5" t="s">
        <v>160</v>
      </c>
      <c r="Y13" s="5" t="s">
        <v>339</v>
      </c>
      <c r="Z13" s="5" t="s">
        <v>338</v>
      </c>
      <c r="AA13" s="5" t="s">
        <v>136</v>
      </c>
      <c r="AB13" s="5" t="s">
        <v>109</v>
      </c>
      <c r="AC13" s="5" t="s">
        <v>340</v>
      </c>
      <c r="AD13" s="5" t="s">
        <v>127</v>
      </c>
      <c r="AF13" s="5" t="s">
        <v>80</v>
      </c>
      <c r="AI13" s="5" t="s">
        <v>338</v>
      </c>
      <c r="AL13" s="5" t="s">
        <v>139</v>
      </c>
      <c r="AQ13" s="5" t="s">
        <v>87</v>
      </c>
      <c r="AR13" s="5" t="s">
        <v>88</v>
      </c>
      <c r="AS13" s="5" t="s">
        <v>115</v>
      </c>
      <c r="AT13" s="5">
        <v>148.0</v>
      </c>
    </row>
    <row r="14" ht="24.75" customHeight="1">
      <c r="A14" s="41" t="s">
        <v>342</v>
      </c>
      <c r="B14" s="41" t="s">
        <v>343</v>
      </c>
      <c r="C14" s="43" t="s">
        <v>344</v>
      </c>
      <c r="D14" s="43" t="s">
        <v>345</v>
      </c>
      <c r="G14" s="5" t="s">
        <v>54</v>
      </c>
      <c r="H14" s="5" t="s">
        <v>290</v>
      </c>
      <c r="I14" s="5" t="s">
        <v>346</v>
      </c>
      <c r="J14" s="5" t="s">
        <v>347</v>
      </c>
      <c r="K14" s="5" t="s">
        <v>348</v>
      </c>
      <c r="L14" s="5" t="s">
        <v>59</v>
      </c>
      <c r="M14" s="5" t="s">
        <v>349</v>
      </c>
      <c r="O14" s="5" t="s">
        <v>314</v>
      </c>
      <c r="P14" s="5" t="s">
        <v>350</v>
      </c>
      <c r="Q14" s="5" t="s">
        <v>351</v>
      </c>
      <c r="R14" s="5" t="s">
        <v>353</v>
      </c>
      <c r="S14" s="5" t="s">
        <v>354</v>
      </c>
      <c r="T14" s="5" t="s">
        <v>355</v>
      </c>
      <c r="U14" s="5" t="s">
        <v>356</v>
      </c>
      <c r="W14" s="5" t="s">
        <v>70</v>
      </c>
      <c r="X14" s="5" t="s">
        <v>70</v>
      </c>
      <c r="Y14" s="5" t="s">
        <v>357</v>
      </c>
      <c r="Z14" s="5" t="s">
        <v>70</v>
      </c>
      <c r="AA14" s="5" t="s">
        <v>214</v>
      </c>
      <c r="AB14" s="5" t="s">
        <v>109</v>
      </c>
      <c r="AC14" s="5" t="s">
        <v>358</v>
      </c>
      <c r="AD14" s="5" t="s">
        <v>314</v>
      </c>
      <c r="AE14" s="5" t="s">
        <v>360</v>
      </c>
      <c r="AF14" s="5" t="s">
        <v>80</v>
      </c>
      <c r="AI14" s="5" t="s">
        <v>70</v>
      </c>
      <c r="AL14" s="5" t="s">
        <v>81</v>
      </c>
      <c r="AM14" s="5" t="s">
        <v>361</v>
      </c>
      <c r="AN14" s="5" t="s">
        <v>362</v>
      </c>
      <c r="AP14" s="5" t="s">
        <v>363</v>
      </c>
      <c r="AQ14" s="5" t="s">
        <v>87</v>
      </c>
      <c r="AR14" s="5" t="s">
        <v>88</v>
      </c>
      <c r="AS14" s="5" t="s">
        <v>142</v>
      </c>
      <c r="AT14" s="5">
        <v>153.0</v>
      </c>
    </row>
    <row r="15" ht="24.75" customHeight="1">
      <c r="A15" s="50" t="s">
        <v>364</v>
      </c>
      <c r="B15" s="50" t="s">
        <v>366</v>
      </c>
      <c r="C15" s="50" t="s">
        <v>367</v>
      </c>
      <c r="D15" s="50" t="s">
        <v>368</v>
      </c>
      <c r="G15" s="5" t="s">
        <v>94</v>
      </c>
      <c r="H15" s="5" t="s">
        <v>328</v>
      </c>
      <c r="I15" s="5" t="s">
        <v>369</v>
      </c>
      <c r="J15" s="5" t="s">
        <v>370</v>
      </c>
      <c r="K15" s="5" t="s">
        <v>371</v>
      </c>
      <c r="L15" s="5" t="s">
        <v>59</v>
      </c>
      <c r="N15" s="5" t="s">
        <v>372</v>
      </c>
      <c r="P15" s="5" t="s">
        <v>373</v>
      </c>
      <c r="Q15" s="5" t="s">
        <v>374</v>
      </c>
      <c r="R15" s="5" t="s">
        <v>375</v>
      </c>
      <c r="S15" s="5" t="s">
        <v>376</v>
      </c>
      <c r="T15" s="5" t="s">
        <v>132</v>
      </c>
      <c r="U15" s="5" t="s">
        <v>67</v>
      </c>
      <c r="W15" s="5" t="s">
        <v>377</v>
      </c>
      <c r="X15" s="5" t="s">
        <v>338</v>
      </c>
      <c r="Y15" s="5" t="s">
        <v>379</v>
      </c>
      <c r="Z15" s="5" t="s">
        <v>338</v>
      </c>
      <c r="AA15" s="5" t="s">
        <v>136</v>
      </c>
      <c r="AB15" s="5" t="s">
        <v>109</v>
      </c>
      <c r="AC15" s="5" t="s">
        <v>380</v>
      </c>
      <c r="AD15" s="5" t="s">
        <v>381</v>
      </c>
      <c r="AF15" s="5" t="s">
        <v>80</v>
      </c>
      <c r="AI15" s="5" t="s">
        <v>377</v>
      </c>
      <c r="AL15" s="5" t="s">
        <v>139</v>
      </c>
      <c r="AQ15" s="5" t="s">
        <v>114</v>
      </c>
      <c r="AR15" s="5" t="s">
        <v>88</v>
      </c>
      <c r="AS15" s="5" t="s">
        <v>115</v>
      </c>
      <c r="AT15" s="5">
        <v>149.0</v>
      </c>
    </row>
    <row r="16" ht="24.75" customHeight="1">
      <c r="A16" s="5" t="s">
        <v>382</v>
      </c>
      <c r="B16" s="5" t="s">
        <v>383</v>
      </c>
      <c r="C16" s="5" t="s">
        <v>384</v>
      </c>
      <c r="D16" s="5" t="s">
        <v>385</v>
      </c>
      <c r="G16" s="5" t="s">
        <v>94</v>
      </c>
      <c r="H16" s="5" t="s">
        <v>386</v>
      </c>
      <c r="I16" s="5" t="s">
        <v>387</v>
      </c>
      <c r="J16" s="5" t="s">
        <v>388</v>
      </c>
      <c r="K16" s="5" t="s">
        <v>390</v>
      </c>
      <c r="L16" s="5" t="s">
        <v>59</v>
      </c>
      <c r="N16" s="5" t="s">
        <v>391</v>
      </c>
      <c r="P16" s="5" t="s">
        <v>392</v>
      </c>
      <c r="Q16" s="5" t="s">
        <v>393</v>
      </c>
      <c r="R16" s="5" t="s">
        <v>394</v>
      </c>
      <c r="S16" s="5" t="s">
        <v>131</v>
      </c>
      <c r="T16" s="5" t="s">
        <v>132</v>
      </c>
      <c r="U16" s="5" t="s">
        <v>301</v>
      </c>
      <c r="V16" s="5" t="s">
        <v>395</v>
      </c>
      <c r="W16" s="5" t="s">
        <v>338</v>
      </c>
      <c r="X16" s="5" t="s">
        <v>338</v>
      </c>
      <c r="Y16" s="5" t="s">
        <v>396</v>
      </c>
      <c r="Z16" s="5" t="s">
        <v>338</v>
      </c>
      <c r="AA16" s="5" t="s">
        <v>136</v>
      </c>
      <c r="AB16" s="5" t="s">
        <v>109</v>
      </c>
      <c r="AC16" s="5" t="s">
        <v>397</v>
      </c>
      <c r="AD16" s="5" t="s">
        <v>398</v>
      </c>
      <c r="AF16" s="5" t="s">
        <v>80</v>
      </c>
      <c r="AI16" s="5" t="s">
        <v>338</v>
      </c>
      <c r="AL16" s="5" t="s">
        <v>139</v>
      </c>
      <c r="AP16" s="5" t="s">
        <v>399</v>
      </c>
      <c r="AQ16" s="5" t="s">
        <v>114</v>
      </c>
      <c r="AR16" s="5" t="s">
        <v>88</v>
      </c>
      <c r="AS16" s="5" t="s">
        <v>115</v>
      </c>
      <c r="AT16" s="5">
        <v>160.0</v>
      </c>
    </row>
    <row r="17" ht="24.75" customHeight="1">
      <c r="A17" s="5" t="s">
        <v>400</v>
      </c>
      <c r="B17" s="5" t="s">
        <v>401</v>
      </c>
      <c r="C17" s="5" t="s">
        <v>402</v>
      </c>
      <c r="D17" s="5" t="s">
        <v>403</v>
      </c>
      <c r="G17" s="5" t="s">
        <v>94</v>
      </c>
      <c r="H17" s="5" t="s">
        <v>404</v>
      </c>
      <c r="I17" s="5" t="s">
        <v>405</v>
      </c>
      <c r="J17" s="5" t="s">
        <v>406</v>
      </c>
      <c r="K17" s="5" t="s">
        <v>407</v>
      </c>
      <c r="L17" s="5" t="s">
        <v>59</v>
      </c>
      <c r="N17" s="5" t="s">
        <v>409</v>
      </c>
      <c r="P17" s="5" t="s">
        <v>410</v>
      </c>
      <c r="Q17" s="5" t="s">
        <v>413</v>
      </c>
      <c r="R17" s="5" t="s">
        <v>414</v>
      </c>
      <c r="S17" s="5" t="s">
        <v>209</v>
      </c>
      <c r="T17" s="5" t="s">
        <v>132</v>
      </c>
      <c r="U17" s="5" t="s">
        <v>301</v>
      </c>
      <c r="W17" s="5" t="s">
        <v>416</v>
      </c>
      <c r="X17" s="5" t="s">
        <v>417</v>
      </c>
      <c r="Y17" s="5" t="s">
        <v>418</v>
      </c>
      <c r="Z17" s="5" t="s">
        <v>416</v>
      </c>
      <c r="AA17" s="5" t="s">
        <v>136</v>
      </c>
      <c r="AB17" s="5" t="s">
        <v>109</v>
      </c>
      <c r="AC17" s="5" t="s">
        <v>420</v>
      </c>
      <c r="AD17" s="5" t="s">
        <v>421</v>
      </c>
      <c r="AE17" s="5" t="s">
        <v>422</v>
      </c>
      <c r="AF17" s="5" t="s">
        <v>80</v>
      </c>
      <c r="AI17" s="5" t="s">
        <v>416</v>
      </c>
      <c r="AL17" s="5" t="s">
        <v>81</v>
      </c>
      <c r="AM17" s="5" t="s">
        <v>424</v>
      </c>
      <c r="AN17" s="5" t="s">
        <v>426</v>
      </c>
      <c r="AP17" s="5" t="s">
        <v>427</v>
      </c>
      <c r="AQ17" s="5" t="s">
        <v>114</v>
      </c>
      <c r="AR17" s="5" t="s">
        <v>88</v>
      </c>
      <c r="AS17" s="5" t="s">
        <v>89</v>
      </c>
      <c r="AT17" s="5">
        <v>162.0</v>
      </c>
    </row>
    <row r="18" ht="24.75" customHeight="1">
      <c r="A18" s="5" t="s">
        <v>428</v>
      </c>
      <c r="B18" s="5" t="s">
        <v>429</v>
      </c>
      <c r="C18" s="5" t="s">
        <v>430</v>
      </c>
      <c r="D18" s="5" t="s">
        <v>431</v>
      </c>
      <c r="G18" s="5" t="s">
        <v>94</v>
      </c>
      <c r="H18" s="5" t="s">
        <v>328</v>
      </c>
      <c r="I18" s="5" t="s">
        <v>432</v>
      </c>
      <c r="J18" s="5" t="s">
        <v>433</v>
      </c>
      <c r="K18" s="5" t="s">
        <v>434</v>
      </c>
      <c r="L18" s="5" t="s">
        <v>59</v>
      </c>
      <c r="N18" s="5" t="s">
        <v>435</v>
      </c>
      <c r="P18" s="5" t="s">
        <v>436</v>
      </c>
      <c r="Q18" s="5" t="s">
        <v>437</v>
      </c>
      <c r="R18" s="5" t="s">
        <v>438</v>
      </c>
      <c r="S18" s="5" t="s">
        <v>230</v>
      </c>
      <c r="T18" s="5" t="s">
        <v>104</v>
      </c>
      <c r="U18" s="5" t="s">
        <v>439</v>
      </c>
      <c r="V18" s="5" t="s">
        <v>440</v>
      </c>
      <c r="W18" s="5" t="s">
        <v>441</v>
      </c>
      <c r="X18" s="5" t="s">
        <v>89</v>
      </c>
      <c r="Y18" s="5" t="s">
        <v>442</v>
      </c>
      <c r="Z18" s="5" t="s">
        <v>441</v>
      </c>
      <c r="AA18" s="5" t="s">
        <v>74</v>
      </c>
      <c r="AB18" s="5" t="s">
        <v>109</v>
      </c>
      <c r="AC18" s="5" t="s">
        <v>443</v>
      </c>
      <c r="AD18" s="5" t="s">
        <v>444</v>
      </c>
      <c r="AF18" s="5" t="s">
        <v>80</v>
      </c>
      <c r="AI18" s="5" t="s">
        <v>441</v>
      </c>
      <c r="AL18" s="5" t="s">
        <v>139</v>
      </c>
      <c r="AM18" s="5" t="s">
        <v>445</v>
      </c>
      <c r="AN18" s="5" t="s">
        <v>446</v>
      </c>
      <c r="AP18" s="5" t="s">
        <v>447</v>
      </c>
      <c r="AQ18" s="5" t="s">
        <v>114</v>
      </c>
      <c r="AR18" s="5" t="s">
        <v>88</v>
      </c>
      <c r="AS18" s="5" t="s">
        <v>89</v>
      </c>
      <c r="AT18" s="5">
        <v>152.0</v>
      </c>
    </row>
    <row r="19" ht="24.75" customHeight="1">
      <c r="A19" s="5" t="s">
        <v>448</v>
      </c>
      <c r="B19" s="5" t="s">
        <v>449</v>
      </c>
      <c r="C19" s="5" t="s">
        <v>450</v>
      </c>
      <c r="D19" s="5" t="s">
        <v>452</v>
      </c>
      <c r="G19" s="5" t="s">
        <v>94</v>
      </c>
      <c r="H19" s="5" t="s">
        <v>328</v>
      </c>
      <c r="I19" s="5" t="s">
        <v>454</v>
      </c>
      <c r="J19" s="5" t="s">
        <v>455</v>
      </c>
      <c r="K19" s="5" t="s">
        <v>456</v>
      </c>
      <c r="L19" s="5" t="s">
        <v>59</v>
      </c>
      <c r="N19" s="5" t="s">
        <v>457</v>
      </c>
      <c r="P19" s="5" t="s">
        <v>458</v>
      </c>
      <c r="Q19" s="5" t="s">
        <v>459</v>
      </c>
      <c r="R19" s="5" t="s">
        <v>438</v>
      </c>
      <c r="S19" s="5" t="s">
        <v>230</v>
      </c>
      <c r="T19" s="5" t="s">
        <v>336</v>
      </c>
      <c r="U19" s="5" t="s">
        <v>460</v>
      </c>
      <c r="V19" s="5" t="s">
        <v>440</v>
      </c>
      <c r="W19" s="5" t="s">
        <v>441</v>
      </c>
      <c r="X19" s="5" t="s">
        <v>142</v>
      </c>
      <c r="Y19" s="5" t="s">
        <v>442</v>
      </c>
      <c r="Z19" s="5" t="s">
        <v>441</v>
      </c>
      <c r="AA19" s="5" t="s">
        <v>74</v>
      </c>
      <c r="AB19" s="5" t="s">
        <v>109</v>
      </c>
      <c r="AC19" s="5" t="s">
        <v>461</v>
      </c>
      <c r="AD19" s="5" t="s">
        <v>462</v>
      </c>
      <c r="AE19" s="5" t="s">
        <v>463</v>
      </c>
      <c r="AF19" s="5" t="s">
        <v>80</v>
      </c>
      <c r="AI19" s="5" t="s">
        <v>441</v>
      </c>
      <c r="AL19" s="5" t="s">
        <v>81</v>
      </c>
      <c r="AM19" s="5" t="s">
        <v>445</v>
      </c>
      <c r="AN19" s="5" t="s">
        <v>446</v>
      </c>
      <c r="AP19" s="5" t="s">
        <v>464</v>
      </c>
      <c r="AQ19" s="5" t="s">
        <v>114</v>
      </c>
      <c r="AR19" s="5" t="s">
        <v>88</v>
      </c>
      <c r="AS19" s="5" t="s">
        <v>89</v>
      </c>
      <c r="AT19" s="5">
        <v>151.0</v>
      </c>
    </row>
    <row r="20">
      <c r="D20" s="5" t="s">
        <v>452</v>
      </c>
    </row>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sheetData>
  <autoFilter ref="$A$1:$AV$20">
    <sortState ref="A1:AV20">
      <sortCondition ref="C1:C20"/>
    </sortState>
  </autoFilter>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